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esnik.m.salihu\Desktop\QARKORJA E DYTË BUXHETORE 2027-2029\Qarkorj  2-  2027-2029  me 14.09.2026-FINALE\per WEB FAQE\"/>
    </mc:Choice>
  </mc:AlternateContent>
  <xr:revisionPtr revIDLastSave="0" documentId="13_ncr:1_{34A43060-2B8F-4EE5-B089-789B626353D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uxheti 2027-2029" sheetId="1" r:id="rId1"/>
    <sheet name="Tabela 4.1 2027-2029" sheetId="2" r:id="rId2"/>
    <sheet name="Tabela 4.2  2027-2029" sheetId="3" r:id="rId3"/>
    <sheet name="Tabela 4.3  2027-2029" sheetId="4" r:id="rId4"/>
    <sheet name="Buxhetimi Gjinor" sheetId="7" r:id="rId5"/>
    <sheet name="Projektet me Donator" sheetId="8" r:id="rId6"/>
    <sheet name="Treguesit e Performances" sheetId="9" r:id="rId7"/>
  </sheets>
  <externalReferences>
    <externalReference r:id="rId8"/>
    <externalReference r:id="rId9"/>
    <externalReference r:id="rId10"/>
  </externalReferences>
  <definedNames>
    <definedName name="_xlnm._FilterDatabase" localSheetId="2" hidden="1">'Tabela 4.2  2027-2029'!$B$7:$T$46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8" l="1"/>
  <c r="D11" i="8"/>
  <c r="C11" i="8"/>
  <c r="F10" i="8"/>
  <c r="F9" i="8"/>
  <c r="F8" i="8"/>
  <c r="F7" i="8"/>
  <c r="F6" i="8"/>
  <c r="F5" i="8"/>
  <c r="F4" i="8"/>
  <c r="F11" i="8" s="1"/>
  <c r="H34" i="7"/>
  <c r="D34" i="7"/>
  <c r="G33" i="7"/>
  <c r="H33" i="7" s="1"/>
  <c r="D33" i="7"/>
  <c r="D32" i="7"/>
  <c r="D31" i="7"/>
  <c r="G21" i="7"/>
  <c r="C21" i="7"/>
  <c r="G20" i="7"/>
  <c r="F20" i="7"/>
  <c r="F21" i="7" s="1"/>
  <c r="E20" i="7"/>
  <c r="D20" i="7"/>
  <c r="D21" i="7" s="1"/>
  <c r="C20" i="7"/>
  <c r="G19" i="7"/>
  <c r="E19" i="7"/>
  <c r="E21" i="7" s="1"/>
  <c r="G10" i="7"/>
  <c r="F10" i="7"/>
  <c r="H25" i="4" l="1"/>
  <c r="G25" i="4"/>
  <c r="F25" i="4"/>
  <c r="E25" i="4"/>
  <c r="H22" i="4"/>
  <c r="H21" i="4" s="1"/>
  <c r="H5" i="4" s="1"/>
  <c r="G22" i="4"/>
  <c r="F22" i="4"/>
  <c r="E22" i="4"/>
  <c r="G21" i="4"/>
  <c r="F21" i="4"/>
  <c r="F5" i="4" s="1"/>
  <c r="E21" i="4"/>
  <c r="E20" i="4"/>
  <c r="H15" i="4"/>
  <c r="G15" i="4"/>
  <c r="F15" i="4"/>
  <c r="E15" i="4"/>
  <c r="E14" i="4"/>
  <c r="E13" i="4"/>
  <c r="E12" i="4"/>
  <c r="E11" i="4"/>
  <c r="H9" i="4"/>
  <c r="G9" i="4"/>
  <c r="F9" i="4"/>
  <c r="E9" i="4"/>
  <c r="H6" i="4"/>
  <c r="G6" i="4"/>
  <c r="F6" i="4"/>
  <c r="E6" i="4"/>
  <c r="E5" i="4" s="1"/>
  <c r="G5" i="4"/>
  <c r="D123" i="1"/>
  <c r="E120" i="1" s="1"/>
  <c r="D112" i="1"/>
  <c r="E111" i="1" s="1"/>
  <c r="D109" i="1"/>
  <c r="D74" i="1"/>
  <c r="E69" i="1" s="1"/>
  <c r="D63" i="1"/>
  <c r="E62" i="1" s="1"/>
  <c r="D60" i="1"/>
  <c r="E118" i="1" l="1"/>
  <c r="E117" i="1"/>
  <c r="E119" i="1"/>
  <c r="E122" i="1"/>
  <c r="E121" i="1"/>
  <c r="E108" i="1"/>
  <c r="E104" i="1"/>
  <c r="E106" i="1"/>
  <c r="E110" i="1"/>
  <c r="D114" i="1"/>
  <c r="E107" i="1"/>
  <c r="E71" i="1"/>
  <c r="E68" i="1"/>
  <c r="E70" i="1"/>
  <c r="E73" i="1"/>
  <c r="E72" i="1"/>
  <c r="E55" i="1"/>
  <c r="E59" i="1"/>
  <c r="E57" i="1"/>
  <c r="E61" i="1"/>
  <c r="D65" i="1"/>
  <c r="E58" i="1"/>
  <c r="D21" i="1"/>
  <c r="D20" i="1"/>
  <c r="D19" i="1"/>
  <c r="D18" i="1"/>
  <c r="D17" i="1"/>
  <c r="D9" i="1"/>
  <c r="D12" i="1" s="1"/>
  <c r="E11" i="1" s="1"/>
  <c r="E123" i="1" l="1"/>
  <c r="E112" i="1"/>
  <c r="E74" i="1"/>
  <c r="E63" i="1"/>
  <c r="D23" i="1"/>
  <c r="E21" i="1" s="1"/>
  <c r="E4" i="1"/>
  <c r="E6" i="1"/>
  <c r="E10" i="1"/>
  <c r="D14" i="1"/>
  <c r="E8" i="1"/>
  <c r="E7" i="1"/>
  <c r="E19" i="1" l="1"/>
  <c r="E18" i="1"/>
  <c r="E20" i="1"/>
  <c r="E22" i="1"/>
  <c r="E17" i="1"/>
  <c r="E12" i="1"/>
  <c r="E23" i="1" l="1"/>
</calcChain>
</file>

<file path=xl/sharedStrings.xml><?xml version="1.0" encoding="utf-8"?>
<sst xmlns="http://schemas.openxmlformats.org/spreadsheetml/2006/main" count="676" uniqueCount="253">
  <si>
    <r>
      <t xml:space="preserve"> Buxheti i ndarë  sipas Qarkores  së  Dytë </t>
    </r>
    <r>
      <rPr>
        <b/>
        <sz val="18"/>
        <color indexed="10"/>
        <rFont val="Arial"/>
        <family val="2"/>
      </rPr>
      <t xml:space="preserve"> </t>
    </r>
    <r>
      <rPr>
        <b/>
        <sz val="18"/>
        <rFont val="Arial"/>
        <family val="2"/>
      </rPr>
      <t xml:space="preserve"> Buxhetore  2027/02 Nr.protokollit: 06/4/40-987-2/2026  të datës 14/08/2026</t>
    </r>
  </si>
  <si>
    <t>Vlersimi 2027</t>
  </si>
  <si>
    <t>%</t>
  </si>
  <si>
    <t>TË HYRAT VETANAKE</t>
  </si>
  <si>
    <t>GRANTI I I PËRGJITHSHËM</t>
  </si>
  <si>
    <t>GRANTI I ARSIMIT</t>
  </si>
  <si>
    <t>GRANTI I SHËNDETËSIS</t>
  </si>
  <si>
    <t>TOTALI I GRANTIT</t>
  </si>
  <si>
    <t>HUAMARRJA NË ARSIM</t>
  </si>
  <si>
    <t>HUAMARRJA NË SHËNDETËSI</t>
  </si>
  <si>
    <t>TOTAL  BUXHETI 2027</t>
  </si>
  <si>
    <t>Ligji për zonën e rrezikuar mjedisore të Obiliqit</t>
  </si>
  <si>
    <t xml:space="preserve">Paga dhe meditje </t>
  </si>
  <si>
    <t>Mallra dhe sherbime</t>
  </si>
  <si>
    <t>Shpenzime Komunale</t>
  </si>
  <si>
    <t>Subvencione</t>
  </si>
  <si>
    <t>Investime Kapitale</t>
  </si>
  <si>
    <t xml:space="preserve">Gjithsejte </t>
  </si>
  <si>
    <t>Vlersimi 2028</t>
  </si>
  <si>
    <t>FINANCIMET TJERA</t>
  </si>
  <si>
    <t>TOTAL  BUXHETI 2028</t>
  </si>
  <si>
    <t>Vlersimi 2029</t>
  </si>
  <si>
    <t>TOTAL  BUXHETI 2029</t>
  </si>
  <si>
    <t>BUXHETI ME TE GJITHA KATEGORITE EKONOMIKE</t>
  </si>
  <si>
    <t>Kod.</t>
  </si>
  <si>
    <t>Komuna</t>
  </si>
  <si>
    <t>Kod.i programit/nenprogramit</t>
  </si>
  <si>
    <t>Program</t>
  </si>
  <si>
    <t>Nën-program</t>
  </si>
  <si>
    <t>Përshkrimi</t>
  </si>
  <si>
    <t>Stafi 2027</t>
  </si>
  <si>
    <t>Pagat dhe mëditjet</t>
  </si>
  <si>
    <t>Mallrat dhe shërbimet</t>
  </si>
  <si>
    <t>Shpenzimet komunale</t>
  </si>
  <si>
    <t>Subvencionet dhe transferet</t>
  </si>
  <si>
    <t>Shpenzimet kapitale</t>
  </si>
  <si>
    <t>Total</t>
  </si>
  <si>
    <t>Obiliq</t>
  </si>
  <si>
    <t xml:space="preserve">TOTAL SHPENZIMET </t>
  </si>
  <si>
    <t xml:space="preserve">Grantet Qeveritare </t>
  </si>
  <si>
    <t>Të hyrat vetanake</t>
  </si>
  <si>
    <t>Ligji për Obiliqin</t>
  </si>
  <si>
    <t>Zyra e Kryetarit</t>
  </si>
  <si>
    <t>1.1.1</t>
  </si>
  <si>
    <t>1.1.2</t>
  </si>
  <si>
    <t xml:space="preserve">Auditimi I brendshëm </t>
  </si>
  <si>
    <t xml:space="preserve">Zyra e Kuvendit Komunal </t>
  </si>
  <si>
    <t>Administrata dhe personeli</t>
  </si>
  <si>
    <t>1.3.1</t>
  </si>
  <si>
    <t>Administrata</t>
  </si>
  <si>
    <t xml:space="preserve">Inspektimet </t>
  </si>
  <si>
    <t>Prokurimi</t>
  </si>
  <si>
    <t>Buxheti dhe financat</t>
  </si>
  <si>
    <t>1.6.1</t>
  </si>
  <si>
    <t xml:space="preserve">Buxhetimi </t>
  </si>
  <si>
    <t>Shërbimet publike, mbrojtja civile, emergjenca</t>
  </si>
  <si>
    <t>1.7.1</t>
  </si>
  <si>
    <t xml:space="preserve">Infrastruktura rrugore </t>
  </si>
  <si>
    <t>1.7.5</t>
  </si>
  <si>
    <t xml:space="preserve">Infrastruktura publike </t>
  </si>
  <si>
    <t>Zyra komunale për komunitete dhe kthim</t>
  </si>
  <si>
    <t>Bujqësia, Pylltaria dhe Zhvillimi rural</t>
  </si>
  <si>
    <t>1.9.1</t>
  </si>
  <si>
    <t>Bujqësia</t>
  </si>
  <si>
    <t>Kadastra dhe gjeodezia</t>
  </si>
  <si>
    <t>1.11.1</t>
  </si>
  <si>
    <t xml:space="preserve">Shërbimet kadastrale </t>
  </si>
  <si>
    <t>Planifikimi urban dhe mjedisi</t>
  </si>
  <si>
    <t>1.14.1</t>
  </si>
  <si>
    <t xml:space="preserve">Planifikimi urban dhe inspeksioni </t>
  </si>
  <si>
    <t>1.14.2</t>
  </si>
  <si>
    <t xml:space="preserve">Planifikimi mjedisor dhe inspeksioni </t>
  </si>
  <si>
    <t xml:space="preserve">Shëndetësia dhe mirëqenia sociale </t>
  </si>
  <si>
    <t>1.15.1</t>
  </si>
  <si>
    <t xml:space="preserve">Administrata </t>
  </si>
  <si>
    <t>1.15.2</t>
  </si>
  <si>
    <t>Shërbimet e shëndetësisë primare</t>
  </si>
  <si>
    <t>1.15.4</t>
  </si>
  <si>
    <t>Shërbimet sociale</t>
  </si>
  <si>
    <t>Kultura, rinia dhe sportet</t>
  </si>
  <si>
    <t>1.17.1</t>
  </si>
  <si>
    <t xml:space="preserve">Shërbimet kulturore </t>
  </si>
  <si>
    <t xml:space="preserve">Arsimi dhe shkenca </t>
  </si>
  <si>
    <t>1.18.1</t>
  </si>
  <si>
    <t>1.18.2</t>
  </si>
  <si>
    <t xml:space="preserve">Arsimi parashkollor dhe qerdhet </t>
  </si>
  <si>
    <t>1.18.3</t>
  </si>
  <si>
    <t>Arsimi fillor</t>
  </si>
  <si>
    <t>1.18.4</t>
  </si>
  <si>
    <t xml:space="preserve">Arsimi I mesëm </t>
  </si>
  <si>
    <t>TABELA :4.2 FINANCIMI I INVESTIMEVE KAPITALE KOMUNALE 2027(2028-2029)</t>
  </si>
  <si>
    <t xml:space="preserve"> VITI  2027</t>
  </si>
  <si>
    <t>Projeksionet për vitin 2028</t>
  </si>
  <si>
    <t>Projeksionet për vitin 2029</t>
  </si>
  <si>
    <t>Programi</t>
  </si>
  <si>
    <t>Drejtoria</t>
  </si>
  <si>
    <t>Emertimi I projektit</t>
  </si>
  <si>
    <t>Total kostoja 2027</t>
  </si>
  <si>
    <t>Fondi 10</t>
  </si>
  <si>
    <t xml:space="preserve">Ligji  nr.05/L-044-   për Obiliqin  </t>
  </si>
  <si>
    <t>Fondi 21</t>
  </si>
  <si>
    <t>Financim I Jashtem</t>
  </si>
  <si>
    <t>TOTAL 2028</t>
  </si>
  <si>
    <t>Financim I Jashtem 2028</t>
  </si>
  <si>
    <t>TOTAL 2029</t>
  </si>
  <si>
    <t>Financim I Jashtem 2029</t>
  </si>
  <si>
    <t>Infrastruktura  publike</t>
  </si>
  <si>
    <t>Instalimi i ngrohjes qendrore në qytetin e Obiliqit Kogjenerimi</t>
  </si>
  <si>
    <t>Ndërtimi i pishinës gjysëm olimpike</t>
  </si>
  <si>
    <t xml:space="preserve">Asfaltimi i rrugëve  dhe trotuareve në Obiliq </t>
  </si>
  <si>
    <t>Asfaltimi i rrugëve rurale nëpër Fshatra: Brezinice,Kozarice dhe Babimovc</t>
  </si>
  <si>
    <t>Asfaltimi i rrugëve rurale nëpër Fshatra: Millosheve,Raskove, Bakshi dhe plemetin</t>
  </si>
  <si>
    <t>Asfaltimi i rrugëve rurale nëpër Fshatra: Mazgit,Llazareve , Hade e Re dhe Dardhishtë</t>
  </si>
  <si>
    <t>Asfaltimi i rrugëve rurale nëpër Fshatra: Grabovc,Sibovc, Lajathishte dhe Palaj</t>
  </si>
  <si>
    <t xml:space="preserve">Bashkëfinancim </t>
  </si>
  <si>
    <t>Ndërtimi i parqeve me lodra në fshatrat Breznice ,Kozarice, Babimovc dhe Lajthishtë</t>
  </si>
  <si>
    <t>Ndërtimi i shtigjeve të bicikletave në rrugen  ,Llapi</t>
  </si>
  <si>
    <t>Ndërtimi i shtigjeve të bicikletave në rrugët- Afrim Zhitia,Idriz Sollova,Çlirimi,15 Prilli dhe Ferit Curri</t>
  </si>
  <si>
    <t>Blerja e veturave elektrike</t>
  </si>
  <si>
    <t>Zhvillimi dhe Financimi I Zones Rekreative ne Qyqavicë</t>
  </si>
  <si>
    <t>Ndërtimi i kanalizimit  në Obiliq</t>
  </si>
  <si>
    <t>Ndërtimi I  trotuarit në rrugën Eqrem Qabej në Milloshevë</t>
  </si>
  <si>
    <t>Ndërtimi I stacioneve te mbeturinave</t>
  </si>
  <si>
    <t>Shtrirja e ndriçimit publik në qytetin Obiliq,fshatin Breznicë,Kozarice,Palaj,Lajthishte,Mazgit,Millosheve</t>
  </si>
  <si>
    <t>Rregullimi I varrezave të qytetit</t>
  </si>
  <si>
    <t>Ndërtimi i palestres sportive në Mazgit të epërm</t>
  </si>
  <si>
    <t>Ndërtimi i nënkalimit të automjeteve te stacioni hekurudhor ne Obiliq</t>
  </si>
  <si>
    <t>Arsimi Administrata</t>
  </si>
  <si>
    <t>Ndertimi I Qerdhes në Lajthishtë</t>
  </si>
  <si>
    <t>Ndertimi I Qerdhes në  Breznicë</t>
  </si>
  <si>
    <t>Ndertimi I Qerdhes  te Hashantë</t>
  </si>
  <si>
    <t>Renovimi I Shkollës Teknike në Obiliq</t>
  </si>
  <si>
    <t>Shendetsia Admin</t>
  </si>
  <si>
    <t>55257 Ndërtimi i QKMF në Qytetin e Obiliqit</t>
  </si>
  <si>
    <t>Blerja e automjetit të hemodializes</t>
  </si>
  <si>
    <t>Blerja e paisjve mjeksore</t>
  </si>
  <si>
    <t>Nderimi I AMF-s  Dardhishtë</t>
  </si>
  <si>
    <t>Shërbimet Rezidenciale-Obiliq</t>
  </si>
  <si>
    <t>Ndërtimi i shtëpive për komunitetin për persona me aftësi të kufizuar</t>
  </si>
  <si>
    <t>Totali I projekteve 2027</t>
  </si>
  <si>
    <t>Grandet Qeveritare</t>
  </si>
  <si>
    <t>Të Hyrat Vetanake</t>
  </si>
  <si>
    <t>Totali I projekteve 2028</t>
  </si>
  <si>
    <t>Totali I projekteve 2029</t>
  </si>
  <si>
    <t>Totali :</t>
  </si>
  <si>
    <t xml:space="preserve">Tabela 4.3       Plani Afatmesëm i të hyrave totale të buxhetit komunal 2027(2028-2029)   </t>
  </si>
  <si>
    <t>2026 Plani</t>
  </si>
  <si>
    <t>2027 Plani</t>
  </si>
  <si>
    <t xml:space="preserve"> Projeksionet për vitin  2028</t>
  </si>
  <si>
    <t xml:space="preserve"> Projeksionet për vitin  2029</t>
  </si>
  <si>
    <t>TË HYRAT KOMUNALE TOTALE</t>
  </si>
  <si>
    <t xml:space="preserve">Tatimi në pronë </t>
  </si>
  <si>
    <t>Tatimi në  tokë</t>
  </si>
  <si>
    <t xml:space="preserve">Taksat komunale </t>
  </si>
  <si>
    <t>Licencat dhe lejet</t>
  </si>
  <si>
    <t>Certifikatat dhe dokumentet zyrtare</t>
  </si>
  <si>
    <t>1.1.3</t>
  </si>
  <si>
    <t>Taksat e pajisjeve motorike</t>
  </si>
  <si>
    <t>1.1.4</t>
  </si>
  <si>
    <t>Lejet për ndërtim</t>
  </si>
  <si>
    <t>1.1.5</t>
  </si>
  <si>
    <t>Taksa tjera komunale</t>
  </si>
  <si>
    <t>Ngarkesat komunale</t>
  </si>
  <si>
    <t>Të hyrat nga qiraja</t>
  </si>
  <si>
    <t>Bashkë-pagesat për arsim</t>
  </si>
  <si>
    <t xml:space="preserve">Bashkë-pagesat për shëndetësi </t>
  </si>
  <si>
    <t>Ngarkesat tjera komunale</t>
  </si>
  <si>
    <t>1.1.6</t>
  </si>
  <si>
    <t>Të hyrat tjera dhe gjobat ne trafik</t>
  </si>
  <si>
    <t>TRANSFERET QEVERITARE</t>
  </si>
  <si>
    <t xml:space="preserve">Granti i përgjithshëm </t>
  </si>
  <si>
    <t>Granti specifik për arsim</t>
  </si>
  <si>
    <t xml:space="preserve">Granti specifik për shëndetësi </t>
  </si>
  <si>
    <t>TOTAL  FINANCIMET TJERA</t>
  </si>
  <si>
    <t>Financimi i arsimit nga huamarrja</t>
  </si>
  <si>
    <t>Financimi i Shëndetësis nga huamarrja</t>
  </si>
  <si>
    <t>Financime tjera</t>
  </si>
  <si>
    <t>Stafi 2028</t>
  </si>
  <si>
    <t>Financimet tjera</t>
  </si>
  <si>
    <t>Lixhi për Obiliqin</t>
  </si>
  <si>
    <t>Financimi i jashtëm</t>
  </si>
  <si>
    <t>Stafi 2029</t>
  </si>
  <si>
    <t>BUXHETIMI GJINOR 2027</t>
  </si>
  <si>
    <t>Tabela 1.Numri I punëtorëve ne Komunën e Obiliqit</t>
  </si>
  <si>
    <t>Komuna Obiliq</t>
  </si>
  <si>
    <t>Viti</t>
  </si>
  <si>
    <t>Numri i Stafit</t>
  </si>
  <si>
    <t>Numri i stafit gra</t>
  </si>
  <si>
    <t>Numri  i stafit burra</t>
  </si>
  <si>
    <t>Paga dhe meditje/shuma për gra</t>
  </si>
  <si>
    <t>Paga dhe meditje/shuma për burra</t>
  </si>
  <si>
    <t>647</t>
  </si>
  <si>
    <t>687</t>
  </si>
  <si>
    <t>Planifikimi 2027</t>
  </si>
  <si>
    <t>Tabela 2.Planifikimi për vitin 2027 Niveli i pagave në Komunë</t>
  </si>
  <si>
    <t>Niveli I pagave</t>
  </si>
  <si>
    <t>Numri total I stafit ne nivel te pagave</t>
  </si>
  <si>
    <t>Numri I burrave</t>
  </si>
  <si>
    <t>Shuma e shpenzuar per burra</t>
  </si>
  <si>
    <t>Numri i grave</t>
  </si>
  <si>
    <t>Shuma e shpenzuar per gra</t>
  </si>
  <si>
    <t>201-400</t>
  </si>
  <si>
    <t>501-600</t>
  </si>
  <si>
    <t>600+</t>
  </si>
  <si>
    <t>Totali:</t>
  </si>
  <si>
    <t xml:space="preserve">Tabela 3.Numri i përfituesve të subvencioneve apo edhe shërbimeve të ofruara nga </t>
  </si>
  <si>
    <t xml:space="preserve">organizata buxhetore të drejtorive përkatëse </t>
  </si>
  <si>
    <t>Numri total I shërbimit (subvencionit të caktuar)</t>
  </si>
  <si>
    <t>Numri total I përfituesve</t>
  </si>
  <si>
    <t>Numri I përfituesve gra</t>
  </si>
  <si>
    <t>Numri I përfituesve burra</t>
  </si>
  <si>
    <t>Buxheti për gra</t>
  </si>
  <si>
    <t>Buxheti për burra</t>
  </si>
  <si>
    <t>1300</t>
  </si>
  <si>
    <t>1800</t>
  </si>
  <si>
    <t>1320</t>
  </si>
  <si>
    <t>1880</t>
  </si>
  <si>
    <t xml:space="preserve">  PLANIFIKIMI I PROJEKTEVE ME DONATORË 2027-2029</t>
  </si>
  <si>
    <t xml:space="preserve">EMËRTIMI I PROJEKTEVE </t>
  </si>
  <si>
    <t>BANKA BOTRORE</t>
  </si>
  <si>
    <t>BASHKIMI EUROPIAN</t>
  </si>
  <si>
    <t xml:space="preserve">MINISTRITË E LINJAVE </t>
  </si>
  <si>
    <t>TOTALI</t>
  </si>
  <si>
    <t>PLANI</t>
  </si>
  <si>
    <t>2-3  vite</t>
  </si>
  <si>
    <t>Rrjeti I shpërndarjes së ngrohjes qendrore në Komunen e Obiliqit</t>
  </si>
  <si>
    <t>2-3 vite</t>
  </si>
  <si>
    <t xml:space="preserve">Stacioni I marrjes së nxehtësisë(kyqja ne TCB) </t>
  </si>
  <si>
    <t>3 vite</t>
  </si>
  <si>
    <t>Instalimet elektrike,transformatoret për shpërndarjen e ngrohjes së qytetit</t>
  </si>
  <si>
    <t xml:space="preserve">Ndërtimi I nënstacioneve të ngrohjes qendrore </t>
  </si>
  <si>
    <t>Ndërtimi I QKMF në Qytetin e Obiliqit</t>
  </si>
  <si>
    <t>1 vite</t>
  </si>
  <si>
    <t>Ndertimi I pishines gjysem olimpike</t>
  </si>
  <si>
    <t>1-2 vite</t>
  </si>
  <si>
    <t>TOTALI :</t>
  </si>
  <si>
    <t>OBJEKTIVI 1</t>
  </si>
  <si>
    <t>TREGUESI BAZË</t>
  </si>
  <si>
    <t>TREGUESI I SYNUAR</t>
  </si>
  <si>
    <t>Pëmirësdimi i mbikqyrjes së aktiviteteve për përformacë të mirë</t>
  </si>
  <si>
    <t>Numri i treguesve të përformancës</t>
  </si>
  <si>
    <t>Renditja në vendin e tretë  për % e IK</t>
  </si>
  <si>
    <t>Aktivitetet</t>
  </si>
  <si>
    <t>Rishikimi i procedurave për përmirësimin e përformancës</t>
  </si>
  <si>
    <t>Grumbullimi dhe raportimi mbi aktivitetet për përmirësimin e përformancës</t>
  </si>
  <si>
    <t>Kryerja e hetimeve për aktivitetet e synuara</t>
  </si>
  <si>
    <t>Zhvillimi i përmbledhjes së burimeve për përformancen më të mirë</t>
  </si>
  <si>
    <t>Madhësia e vlerësuar</t>
  </si>
  <si>
    <t>Madhësia e vlerësuar për përformacë më të lartë</t>
  </si>
  <si>
    <t>Bashkpunimi me ministritë e linjave dhe  donatorë  të mundshëm</t>
  </si>
  <si>
    <t>Bashkpunimi me grupet punuese për përmirësimin e përformancës komunale</t>
  </si>
  <si>
    <t xml:space="preserve">Bashkpunimi ndërkomunal mes komunave të regjionit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</si>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</sst>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[$€-2]\ * #,##0.00_);_([$€-2]\ * \(#,##0.00\);_([$€-2]\ * &quot;-&quot;??_);_(@_)"/>
  </numFmts>
  <fonts count="7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name val="Arial"/>
      <family val="2"/>
    </font>
    <font>
      <b/>
      <sz val="18"/>
      <color indexed="10"/>
      <name val="Arial"/>
      <family val="2"/>
    </font>
    <font>
      <b/>
      <sz val="14"/>
      <name val="Arial"/>
      <family val="2"/>
    </font>
    <font>
      <b/>
      <sz val="10"/>
      <name val="Times New Roman"/>
      <family val="1"/>
    </font>
    <font>
      <sz val="20"/>
      <color theme="1"/>
      <name val="Arial"/>
      <family val="2"/>
    </font>
    <font>
      <sz val="10"/>
      <name val="Arial"/>
      <family val="2"/>
    </font>
    <font>
      <b/>
      <sz val="20"/>
      <color theme="1"/>
      <name val="Modern No. 20"/>
      <family val="1"/>
    </font>
    <font>
      <sz val="14"/>
      <color theme="1"/>
      <name val="Arial Black"/>
      <family val="2"/>
    </font>
    <font>
      <sz val="14"/>
      <name val="Arial"/>
      <family val="2"/>
    </font>
    <font>
      <sz val="14"/>
      <color theme="1"/>
      <name val="Modern No. 20"/>
      <family val="1"/>
    </font>
    <font>
      <sz val="18"/>
      <color theme="1"/>
      <name val="Arial Black"/>
      <family val="2"/>
    </font>
    <font>
      <b/>
      <sz val="20"/>
      <color theme="1"/>
      <name val="Arial Black"/>
      <family val="2"/>
    </font>
    <font>
      <b/>
      <sz val="12"/>
      <name val="Arial Rounded MT Bold"/>
      <family val="2"/>
    </font>
    <font>
      <b/>
      <sz val="14"/>
      <color theme="1"/>
      <name val="Arial Black"/>
      <family val="2"/>
    </font>
    <font>
      <b/>
      <sz val="20"/>
      <color theme="1"/>
      <name val="Calibri"/>
      <family val="2"/>
    </font>
    <font>
      <sz val="20"/>
      <color theme="1"/>
      <name val="Calibri"/>
      <family val="2"/>
      <scheme val="minor"/>
    </font>
    <font>
      <sz val="14"/>
      <name val="Modern No. 20"/>
      <family val="1"/>
    </font>
    <font>
      <sz val="14"/>
      <name val="Arial Black"/>
      <family val="2"/>
    </font>
    <font>
      <b/>
      <sz val="14"/>
      <color theme="1"/>
      <name val="Modern No. 20"/>
      <family val="1"/>
    </font>
    <font>
      <sz val="11"/>
      <color indexed="8"/>
      <name val="Calibri"/>
      <family val="2"/>
    </font>
    <font>
      <b/>
      <sz val="14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name val="Times New Roman"/>
      <family val="1"/>
    </font>
    <font>
      <b/>
      <sz val="16"/>
      <color indexed="8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u/>
      <sz val="10"/>
      <name val="Times New Roman"/>
      <family val="1"/>
    </font>
    <font>
      <sz val="10"/>
      <color theme="1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8"/>
      <color theme="1"/>
      <name val="Times New Roman"/>
      <family val="1"/>
    </font>
    <font>
      <sz val="8"/>
      <color indexed="8"/>
      <name val="Times New Roman"/>
      <family val="1"/>
    </font>
    <font>
      <b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indexed="8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indexed="52"/>
      <name val="Times New Roman"/>
      <family val="1"/>
    </font>
    <font>
      <b/>
      <i/>
      <sz val="10"/>
      <name val="Times New Roman"/>
      <family val="1"/>
    </font>
    <font>
      <b/>
      <u/>
      <sz val="8"/>
      <color theme="1"/>
      <name val="Times New Roman"/>
      <family val="1"/>
    </font>
    <font>
      <b/>
      <sz val="8"/>
      <color theme="1"/>
      <name val="Times New Roman"/>
      <family val="1"/>
    </font>
    <font>
      <u/>
      <sz val="8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5"/>
      <color indexed="56"/>
      <name val="Calibri"/>
      <family val="2"/>
    </font>
    <font>
      <b/>
      <sz val="22"/>
      <color indexed="56"/>
      <name val="Calibri"/>
      <family val="2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name val="Times New Roman"/>
      <family val="1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sz val="9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8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00B0F0"/>
      </left>
      <right/>
      <top style="double">
        <color rgb="FF00B0F0"/>
      </top>
      <bottom/>
      <diagonal/>
    </border>
    <border>
      <left style="double">
        <color rgb="FF00B0F0"/>
      </left>
      <right/>
      <top/>
      <bottom style="hair">
        <color theme="9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7" fillId="0" borderId="0" applyNumberFormat="0" applyFont="0" applyFill="0" applyBorder="0" applyAlignment="0" applyProtection="0">
      <alignment horizontal="left" vertical="top"/>
    </xf>
    <xf numFmtId="0" fontId="23" fillId="0" borderId="0"/>
    <xf numFmtId="43" fontId="9" fillId="0" borderId="0" applyFont="0" applyFill="0" applyBorder="0" applyAlignment="0" applyProtection="0"/>
  </cellStyleXfs>
  <cellXfs count="375">
    <xf numFmtId="0" fontId="0" fillId="0" borderId="0" xfId="0"/>
    <xf numFmtId="0" fontId="6" fillId="2" borderId="0" xfId="0" applyFont="1" applyFill="1" applyAlignment="1">
      <alignment vertical="center" wrapText="1"/>
    </xf>
    <xf numFmtId="0" fontId="8" fillId="0" borderId="6" xfId="4" applyFont="1" applyBorder="1" applyAlignment="1"/>
    <xf numFmtId="0" fontId="9" fillId="0" borderId="7" xfId="0" applyFont="1" applyBorder="1" applyAlignment="1">
      <alignment horizontal="center" vertical="center"/>
    </xf>
    <xf numFmtId="43" fontId="11" fillId="0" borderId="9" xfId="4" applyNumberFormat="1" applyFont="1" applyBorder="1" applyAlignment="1">
      <alignment horizontal="right" vertical="center" readingOrder="1"/>
    </xf>
    <xf numFmtId="43" fontId="0" fillId="0" borderId="7" xfId="1" applyFont="1" applyBorder="1" applyAlignment="1"/>
    <xf numFmtId="43" fontId="14" fillId="3" borderId="9" xfId="4" applyNumberFormat="1" applyFont="1" applyFill="1" applyBorder="1" applyAlignment="1">
      <alignment horizontal="right" vertical="center" readingOrder="1"/>
    </xf>
    <xf numFmtId="43" fontId="15" fillId="4" borderId="9" xfId="4" applyNumberFormat="1" applyFont="1" applyFill="1" applyBorder="1" applyAlignment="1">
      <alignment horizontal="right" vertical="center" readingOrder="1"/>
    </xf>
    <xf numFmtId="43" fontId="14" fillId="0" borderId="9" xfId="4" applyNumberFormat="1" applyFont="1" applyBorder="1" applyAlignment="1">
      <alignment horizontal="right" vertical="center" readingOrder="1"/>
    </xf>
    <xf numFmtId="43" fontId="11" fillId="3" borderId="12" xfId="4" applyNumberFormat="1" applyFont="1" applyFill="1" applyBorder="1" applyAlignment="1">
      <alignment horizontal="right" vertical="center" readingOrder="1"/>
    </xf>
    <xf numFmtId="43" fontId="15" fillId="5" borderId="15" xfId="4" applyNumberFormat="1" applyFont="1" applyFill="1" applyBorder="1" applyAlignment="1">
      <alignment horizontal="right" vertical="center" wrapText="1" readingOrder="1"/>
    </xf>
    <xf numFmtId="43" fontId="9" fillId="5" borderId="7" xfId="1" applyFont="1" applyFill="1" applyBorder="1" applyAlignment="1"/>
    <xf numFmtId="43" fontId="17" fillId="0" borderId="0" xfId="4" applyNumberFormat="1" applyFont="1" applyFill="1" applyBorder="1" applyAlignment="1">
      <alignment horizontal="right" vertical="center" wrapText="1" readingOrder="1"/>
    </xf>
    <xf numFmtId="43" fontId="9" fillId="0" borderId="0" xfId="1" applyFont="1" applyFill="1" applyBorder="1" applyAlignment="1"/>
    <xf numFmtId="43" fontId="18" fillId="6" borderId="11" xfId="4" applyNumberFormat="1" applyFont="1" applyFill="1" applyBorder="1" applyAlignment="1">
      <alignment horizontal="right" vertical="center" wrapText="1" readingOrder="1"/>
    </xf>
    <xf numFmtId="0" fontId="19" fillId="0" borderId="0" xfId="0" applyFont="1"/>
    <xf numFmtId="0" fontId="0" fillId="0" borderId="11" xfId="0" applyBorder="1"/>
    <xf numFmtId="0" fontId="19" fillId="0" borderId="11" xfId="0" applyFont="1" applyBorder="1"/>
    <xf numFmtId="0" fontId="9" fillId="0" borderId="11" xfId="0" applyFont="1" applyBorder="1" applyAlignment="1">
      <alignment horizontal="center"/>
    </xf>
    <xf numFmtId="0" fontId="13" fillId="3" borderId="0" xfId="0" applyFont="1" applyFill="1"/>
    <xf numFmtId="0" fontId="13" fillId="3" borderId="11" xfId="0" applyFont="1" applyFill="1" applyBorder="1"/>
    <xf numFmtId="43" fontId="11" fillId="0" borderId="11" xfId="1" applyFont="1" applyFill="1" applyBorder="1"/>
    <xf numFmtId="43" fontId="0" fillId="0" borderId="11" xfId="1" applyFont="1" applyBorder="1" applyAlignment="1">
      <alignment horizontal="center"/>
    </xf>
    <xf numFmtId="43" fontId="11" fillId="3" borderId="11" xfId="1" applyFont="1" applyFill="1" applyBorder="1"/>
    <xf numFmtId="0" fontId="12" fillId="0" borderId="0" xfId="0" applyFont="1" applyAlignment="1">
      <alignment wrapText="1"/>
    </xf>
    <xf numFmtId="0" fontId="20" fillId="0" borderId="11" xfId="0" applyFont="1" applyBorder="1" applyAlignment="1">
      <alignment wrapText="1"/>
    </xf>
    <xf numFmtId="43" fontId="21" fillId="0" borderId="11" xfId="1" applyFont="1" applyBorder="1" applyAlignment="1">
      <alignment vertical="center"/>
    </xf>
    <xf numFmtId="0" fontId="22" fillId="7" borderId="11" xfId="0" applyFont="1" applyFill="1" applyBorder="1" applyAlignment="1">
      <alignment horizontal="left" vertical="center" wrapText="1"/>
    </xf>
    <xf numFmtId="43" fontId="17" fillId="7" borderId="11" xfId="1" applyFont="1" applyFill="1" applyBorder="1"/>
    <xf numFmtId="43" fontId="9" fillId="7" borderId="11" xfId="1" applyFont="1" applyFill="1" applyBorder="1"/>
    <xf numFmtId="164" fontId="0" fillId="0" borderId="11" xfId="1" applyNumberFormat="1" applyFont="1" applyBorder="1" applyAlignment="1">
      <alignment horizontal="center"/>
    </xf>
    <xf numFmtId="164" fontId="0" fillId="0" borderId="7" xfId="1" applyNumberFormat="1" applyFont="1" applyBorder="1" applyAlignment="1"/>
    <xf numFmtId="0" fontId="25" fillId="0" borderId="11" xfId="5" applyFont="1" applyBorder="1" applyAlignment="1">
      <alignment horizontal="left"/>
    </xf>
    <xf numFmtId="0" fontId="25" fillId="3" borderId="11" xfId="5" applyFont="1" applyFill="1" applyBorder="1" applyAlignment="1">
      <alignment horizontal="left"/>
    </xf>
    <xf numFmtId="43" fontId="26" fillId="3" borderId="0" xfId="0" applyNumberFormat="1" applyFont="1" applyFill="1"/>
    <xf numFmtId="2" fontId="26" fillId="3" borderId="0" xfId="0" applyNumberFormat="1" applyFont="1" applyFill="1"/>
    <xf numFmtId="43" fontId="7" fillId="0" borderId="0" xfId="0" applyNumberFormat="1" applyFont="1"/>
    <xf numFmtId="43" fontId="7" fillId="3" borderId="0" xfId="0" applyNumberFormat="1" applyFont="1" applyFill="1"/>
    <xf numFmtId="43" fontId="26" fillId="0" borderId="0" xfId="1" applyFont="1" applyFill="1"/>
    <xf numFmtId="0" fontId="34" fillId="0" borderId="0" xfId="0" applyFont="1"/>
    <xf numFmtId="0" fontId="7" fillId="8" borderId="11" xfId="5" applyFont="1" applyFill="1" applyBorder="1" applyAlignment="1">
      <alignment horizontal="center" vertical="center" wrapText="1"/>
    </xf>
    <xf numFmtId="43" fontId="7" fillId="8" borderId="11" xfId="1" applyFont="1" applyFill="1" applyBorder="1" applyAlignment="1">
      <alignment horizontal="center" vertical="center" wrapText="1"/>
    </xf>
    <xf numFmtId="0" fontId="35" fillId="0" borderId="11" xfId="0" applyFont="1" applyBorder="1"/>
    <xf numFmtId="43" fontId="36" fillId="0" borderId="11" xfId="1" applyFont="1" applyFill="1" applyBorder="1"/>
    <xf numFmtId="0" fontId="38" fillId="9" borderId="11" xfId="5" applyFont="1" applyFill="1" applyBorder="1" applyAlignment="1">
      <alignment horizontal="left" vertical="center"/>
    </xf>
    <xf numFmtId="43" fontId="39" fillId="9" borderId="11" xfId="1" applyFont="1" applyFill="1" applyBorder="1" applyAlignment="1">
      <alignment vertical="center"/>
    </xf>
    <xf numFmtId="0" fontId="38" fillId="3" borderId="11" xfId="5" applyFont="1" applyFill="1" applyBorder="1" applyAlignment="1">
      <alignment horizontal="left"/>
    </xf>
    <xf numFmtId="0" fontId="38" fillId="3" borderId="11" xfId="5" applyFont="1" applyFill="1" applyBorder="1"/>
    <xf numFmtId="0" fontId="38" fillId="3" borderId="11" xfId="5" applyFont="1" applyFill="1" applyBorder="1" applyAlignment="1" applyProtection="1">
      <alignment horizontal="left" indent="1"/>
      <protection locked="0"/>
    </xf>
    <xf numFmtId="43" fontId="38" fillId="3" borderId="11" xfId="1" applyFont="1" applyFill="1" applyBorder="1"/>
    <xf numFmtId="0" fontId="38" fillId="4" borderId="11" xfId="5" applyFont="1" applyFill="1" applyBorder="1" applyAlignment="1">
      <alignment horizontal="left"/>
    </xf>
    <xf numFmtId="0" fontId="41" fillId="4" borderId="11" xfId="5" applyFont="1" applyFill="1" applyBorder="1"/>
    <xf numFmtId="164" fontId="41" fillId="4" borderId="11" xfId="1" applyNumberFormat="1" applyFont="1" applyFill="1" applyBorder="1"/>
    <xf numFmtId="43" fontId="41" fillId="4" borderId="11" xfId="1" applyFont="1" applyFill="1" applyBorder="1"/>
    <xf numFmtId="0" fontId="38" fillId="0" borderId="11" xfId="5" applyFont="1" applyBorder="1" applyAlignment="1">
      <alignment horizontal="left"/>
    </xf>
    <xf numFmtId="0" fontId="38" fillId="0" borderId="11" xfId="5" applyFont="1" applyBorder="1"/>
    <xf numFmtId="0" fontId="38" fillId="0" borderId="11" xfId="5" applyFont="1" applyBorder="1" applyAlignment="1" applyProtection="1">
      <alignment horizontal="left" indent="1"/>
      <protection locked="0"/>
    </xf>
    <xf numFmtId="43" fontId="38" fillId="0" borderId="11" xfId="1" applyFont="1" applyFill="1" applyBorder="1"/>
    <xf numFmtId="43" fontId="38" fillId="0" borderId="11" xfId="1" applyFont="1" applyBorder="1"/>
    <xf numFmtId="0" fontId="38" fillId="0" borderId="19" xfId="5" applyFont="1" applyBorder="1" applyAlignment="1">
      <alignment horizontal="left"/>
    </xf>
    <xf numFmtId="0" fontId="38" fillId="3" borderId="20" xfId="5" applyFont="1" applyFill="1" applyBorder="1" applyAlignment="1">
      <alignment horizontal="left"/>
    </xf>
    <xf numFmtId="0" fontId="38" fillId="0" borderId="20" xfId="5" applyFont="1" applyBorder="1" applyAlignment="1">
      <alignment horizontal="left"/>
    </xf>
    <xf numFmtId="0" fontId="38" fillId="9" borderId="11" xfId="5" applyFont="1" applyFill="1" applyBorder="1" applyAlignment="1">
      <alignment horizontal="left"/>
    </xf>
    <xf numFmtId="43" fontId="39" fillId="9" borderId="11" xfId="1" applyFont="1" applyFill="1" applyBorder="1"/>
    <xf numFmtId="43" fontId="38" fillId="10" borderId="11" xfId="1" applyFont="1" applyFill="1" applyBorder="1"/>
    <xf numFmtId="0" fontId="38" fillId="11" borderId="11" xfId="5" applyFont="1" applyFill="1" applyBorder="1" applyAlignment="1">
      <alignment horizontal="left"/>
    </xf>
    <xf numFmtId="43" fontId="39" fillId="11" borderId="11" xfId="1" applyFont="1" applyFill="1" applyBorder="1"/>
    <xf numFmtId="0" fontId="40" fillId="9" borderId="11" xfId="5" applyFont="1" applyFill="1" applyBorder="1" applyAlignment="1">
      <alignment horizontal="left" vertical="center"/>
    </xf>
    <xf numFmtId="0" fontId="39" fillId="9" borderId="11" xfId="5" applyFont="1" applyFill="1" applyBorder="1" applyAlignment="1">
      <alignment vertical="center"/>
    </xf>
    <xf numFmtId="43" fontId="36" fillId="0" borderId="11" xfId="1" applyFont="1" applyFill="1" applyBorder="1" applyAlignment="1">
      <alignment vertical="center"/>
    </xf>
    <xf numFmtId="0" fontId="7" fillId="5" borderId="11" xfId="0" applyFont="1" applyFill="1" applyBorder="1" applyAlignment="1">
      <alignment horizontal="center" vertical="center" wrapText="1"/>
    </xf>
    <xf numFmtId="0" fontId="35" fillId="0" borderId="0" xfId="0" applyFont="1"/>
    <xf numFmtId="0" fontId="7" fillId="13" borderId="11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165" fontId="36" fillId="7" borderId="11" xfId="0" applyNumberFormat="1" applyFont="1" applyFill="1" applyBorder="1" applyAlignment="1">
      <alignment vertical="center"/>
    </xf>
    <xf numFmtId="165" fontId="7" fillId="7" borderId="11" xfId="0" applyNumberFormat="1" applyFont="1" applyFill="1" applyBorder="1" applyAlignment="1">
      <alignment vertical="center"/>
    </xf>
    <xf numFmtId="43" fontId="36" fillId="0" borderId="11" xfId="1" applyFont="1" applyBorder="1" applyAlignment="1">
      <alignment vertical="center"/>
    </xf>
    <xf numFmtId="43" fontId="35" fillId="7" borderId="11" xfId="1" applyFont="1" applyFill="1" applyBorder="1" applyAlignment="1">
      <alignment vertical="center"/>
    </xf>
    <xf numFmtId="43" fontId="7" fillId="7" borderId="11" xfId="1" applyFont="1" applyFill="1" applyBorder="1" applyAlignment="1">
      <alignment vertical="center"/>
    </xf>
    <xf numFmtId="43" fontId="36" fillId="2" borderId="11" xfId="1" applyFont="1" applyFill="1" applyBorder="1" applyAlignment="1">
      <alignment vertical="center"/>
    </xf>
    <xf numFmtId="0" fontId="31" fillId="5" borderId="11" xfId="0" applyFont="1" applyFill="1" applyBorder="1" applyAlignment="1">
      <alignment horizontal="center" vertical="center" wrapText="1"/>
    </xf>
    <xf numFmtId="0" fontId="31" fillId="5" borderId="11" xfId="0" applyFont="1" applyFill="1" applyBorder="1"/>
    <xf numFmtId="0" fontId="31" fillId="5" borderId="11" xfId="0" applyFont="1" applyFill="1" applyBorder="1" applyAlignment="1">
      <alignment wrapText="1"/>
    </xf>
    <xf numFmtId="0" fontId="31" fillId="5" borderId="11" xfId="0" applyFont="1" applyFill="1" applyBorder="1" applyAlignment="1">
      <alignment horizontal="left" vertical="center" wrapText="1"/>
    </xf>
    <xf numFmtId="165" fontId="32" fillId="5" borderId="11" xfId="0" applyNumberFormat="1" applyFont="1" applyFill="1" applyBorder="1" applyAlignment="1">
      <alignment horizontal="center" vertical="center" wrapText="1"/>
    </xf>
    <xf numFmtId="165" fontId="31" fillId="5" borderId="11" xfId="0" applyNumberFormat="1" applyFont="1" applyFill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/>
    </xf>
    <xf numFmtId="0" fontId="36" fillId="0" borderId="11" xfId="0" applyFont="1" applyBorder="1"/>
    <xf numFmtId="0" fontId="45" fillId="0" borderId="11" xfId="0" applyFont="1" applyBorder="1" applyAlignment="1">
      <alignment horizontal="center" vertical="center" wrapText="1"/>
    </xf>
    <xf numFmtId="43" fontId="37" fillId="0" borderId="11" xfId="1" applyFont="1" applyFill="1" applyBorder="1" applyAlignment="1">
      <alignment horizontal="left" vertical="center" wrapText="1"/>
    </xf>
    <xf numFmtId="43" fontId="37" fillId="0" borderId="11" xfId="1" applyFont="1" applyFill="1" applyBorder="1" applyAlignment="1">
      <alignment horizontal="center" wrapText="1"/>
    </xf>
    <xf numFmtId="43" fontId="35" fillId="0" borderId="11" xfId="1" applyFont="1" applyFill="1" applyBorder="1" applyAlignment="1"/>
    <xf numFmtId="43" fontId="35" fillId="0" borderId="11" xfId="1" applyFont="1" applyFill="1" applyBorder="1" applyAlignment="1">
      <alignment vertical="center"/>
    </xf>
    <xf numFmtId="43" fontId="35" fillId="0" borderId="11" xfId="1" applyFont="1" applyFill="1" applyBorder="1" applyAlignment="1">
      <alignment horizontal="left" vertical="center" wrapText="1"/>
    </xf>
    <xf numFmtId="43" fontId="37" fillId="0" borderId="11" xfId="1" applyFont="1" applyFill="1" applyBorder="1" applyAlignment="1">
      <alignment horizontal="center" vertical="center" wrapText="1"/>
    </xf>
    <xf numFmtId="43" fontId="35" fillId="0" borderId="11" xfId="1" applyFont="1" applyFill="1" applyBorder="1"/>
    <xf numFmtId="43" fontId="36" fillId="0" borderId="11" xfId="1" applyFont="1" applyFill="1" applyBorder="1" applyAlignment="1">
      <alignment horizontal="left" vertical="center" wrapText="1"/>
    </xf>
    <xf numFmtId="0" fontId="46" fillId="0" borderId="11" xfId="0" applyFont="1" applyBorder="1" applyAlignment="1">
      <alignment horizontal="left" vertical="center" wrapText="1"/>
    </xf>
    <xf numFmtId="43" fontId="46" fillId="0" borderId="11" xfId="1" applyFont="1" applyFill="1" applyBorder="1" applyAlignment="1">
      <alignment horizontal="left" vertical="center" wrapText="1"/>
    </xf>
    <xf numFmtId="0" fontId="35" fillId="7" borderId="11" xfId="0" applyFont="1" applyFill="1" applyBorder="1" applyAlignment="1">
      <alignment horizontal="center" vertical="center"/>
    </xf>
    <xf numFmtId="0" fontId="47" fillId="0" borderId="11" xfId="0" applyFont="1" applyBorder="1" applyAlignment="1">
      <alignment horizontal="center" vertical="center" wrapText="1"/>
    </xf>
    <xf numFmtId="43" fontId="37" fillId="3" borderId="11" xfId="1" applyFont="1" applyFill="1" applyBorder="1" applyAlignment="1">
      <alignment horizontal="left" vertical="center" wrapText="1"/>
    </xf>
    <xf numFmtId="43" fontId="35" fillId="3" borderId="11" xfId="1" applyFont="1" applyFill="1" applyBorder="1" applyAlignment="1">
      <alignment horizontal="left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left" vertical="top" wrapText="1"/>
    </xf>
    <xf numFmtId="0" fontId="37" fillId="3" borderId="11" xfId="0" applyFont="1" applyFill="1" applyBorder="1" applyAlignment="1">
      <alignment horizontal="left" vertical="top" wrapText="1"/>
    </xf>
    <xf numFmtId="43" fontId="37" fillId="0" borderId="11" xfId="0" applyNumberFormat="1" applyFont="1" applyBorder="1" applyAlignment="1">
      <alignment horizontal="left" vertical="top" wrapText="1"/>
    </xf>
    <xf numFmtId="0" fontId="36" fillId="7" borderId="11" xfId="0" applyFont="1" applyFill="1" applyBorder="1" applyAlignment="1">
      <alignment horizontal="center" vertical="center"/>
    </xf>
    <xf numFmtId="0" fontId="48" fillId="0" borderId="0" xfId="0" applyFont="1"/>
    <xf numFmtId="0" fontId="0" fillId="0" borderId="0" xfId="0" applyFont="1"/>
    <xf numFmtId="0" fontId="42" fillId="0" borderId="0" xfId="0" applyFont="1"/>
    <xf numFmtId="165" fontId="36" fillId="0" borderId="11" xfId="1" applyNumberFormat="1" applyFont="1" applyFill="1" applyBorder="1"/>
    <xf numFmtId="43" fontId="35" fillId="0" borderId="11" xfId="1" applyFont="1" applyFill="1" applyBorder="1" applyAlignment="1">
      <alignment vertical="top"/>
    </xf>
    <xf numFmtId="165" fontId="36" fillId="0" borderId="11" xfId="0" applyNumberFormat="1" applyFont="1" applyFill="1" applyBorder="1" applyAlignment="1">
      <alignment vertical="center"/>
    </xf>
    <xf numFmtId="43" fontId="36" fillId="0" borderId="11" xfId="0" applyNumberFormat="1" applyFont="1" applyFill="1" applyBorder="1"/>
    <xf numFmtId="43" fontId="35" fillId="0" borderId="11" xfId="0" applyNumberFormat="1" applyFont="1" applyFill="1" applyBorder="1"/>
    <xf numFmtId="0" fontId="35" fillId="0" borderId="11" xfId="0" applyFont="1" applyFill="1" applyBorder="1"/>
    <xf numFmtId="43" fontId="35" fillId="0" borderId="11" xfId="1" applyFont="1" applyFill="1" applyBorder="1" applyProtection="1"/>
    <xf numFmtId="43" fontId="40" fillId="0" borderId="11" xfId="1" applyFont="1" applyFill="1" applyBorder="1" applyProtection="1"/>
    <xf numFmtId="43" fontId="40" fillId="0" borderId="11" xfId="1" applyFont="1" applyFill="1" applyBorder="1" applyAlignment="1">
      <alignment vertical="center"/>
    </xf>
    <xf numFmtId="0" fontId="28" fillId="5" borderId="11" xfId="0" applyFont="1" applyFill="1" applyBorder="1" applyAlignment="1">
      <alignment horizontal="center" vertical="center" wrapText="1"/>
    </xf>
    <xf numFmtId="165" fontId="30" fillId="5" borderId="11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42" fillId="0" borderId="0" xfId="0" applyNumberFormat="1" applyFont="1"/>
    <xf numFmtId="0" fontId="36" fillId="0" borderId="21" xfId="0" applyNumberFormat="1" applyFont="1" applyFill="1" applyBorder="1" applyAlignment="1">
      <alignment vertical="center"/>
    </xf>
    <xf numFmtId="0" fontId="36" fillId="0" borderId="21" xfId="1" applyNumberFormat="1" applyFont="1" applyFill="1" applyBorder="1" applyAlignment="1">
      <alignment vertical="center"/>
    </xf>
    <xf numFmtId="0" fontId="35" fillId="0" borderId="21" xfId="1" applyNumberFormat="1" applyFont="1" applyFill="1" applyBorder="1" applyAlignment="1">
      <alignment vertical="center"/>
    </xf>
    <xf numFmtId="0" fontId="0" fillId="0" borderId="0" xfId="0" applyNumberFormat="1" applyFont="1"/>
    <xf numFmtId="0" fontId="48" fillId="0" borderId="0" xfId="0" applyNumberFormat="1" applyFont="1"/>
    <xf numFmtId="0" fontId="2" fillId="0" borderId="0" xfId="2" applyBorder="1" applyAlignment="1">
      <alignment horizontal="center"/>
    </xf>
    <xf numFmtId="43" fontId="49" fillId="0" borderId="0" xfId="1" applyFont="1" applyFill="1" applyBorder="1" applyAlignment="1">
      <alignment horizontal="center"/>
    </xf>
    <xf numFmtId="0" fontId="24" fillId="2" borderId="11" xfId="5" applyFont="1" applyFill="1" applyBorder="1" applyAlignment="1">
      <alignment horizontal="left" vertical="center"/>
    </xf>
    <xf numFmtId="0" fontId="24" fillId="2" borderId="11" xfId="5" applyFont="1" applyFill="1" applyBorder="1" applyAlignment="1">
      <alignment horizontal="center" vertical="center"/>
    </xf>
    <xf numFmtId="164" fontId="24" fillId="2" borderId="11" xfId="6" applyNumberFormat="1" applyFont="1" applyFill="1" applyBorder="1" applyAlignment="1">
      <alignment horizontal="center" vertical="center" wrapText="1"/>
    </xf>
    <xf numFmtId="0" fontId="27" fillId="14" borderId="11" xfId="5" applyFont="1" applyFill="1" applyBorder="1" applyAlignment="1">
      <alignment horizontal="left" vertical="center"/>
    </xf>
    <xf numFmtId="0" fontId="27" fillId="14" borderId="11" xfId="5" applyFont="1" applyFill="1" applyBorder="1" applyAlignment="1" applyProtection="1">
      <alignment vertical="center" wrapText="1"/>
      <protection locked="0"/>
    </xf>
    <xf numFmtId="43" fontId="24" fillId="14" borderId="11" xfId="6" applyFont="1" applyFill="1" applyBorder="1" applyAlignment="1" applyProtection="1">
      <alignment horizontal="right" vertical="center"/>
    </xf>
    <xf numFmtId="0" fontId="27" fillId="15" borderId="11" xfId="5" applyFont="1" applyFill="1" applyBorder="1" applyAlignment="1">
      <alignment horizontal="left"/>
    </xf>
    <xf numFmtId="0" fontId="27" fillId="15" borderId="11" xfId="5" applyFont="1" applyFill="1" applyBorder="1" applyProtection="1">
      <protection locked="0"/>
    </xf>
    <xf numFmtId="43" fontId="24" fillId="15" borderId="11" xfId="6" applyFont="1" applyFill="1" applyBorder="1" applyAlignment="1" applyProtection="1">
      <alignment horizontal="right"/>
    </xf>
    <xf numFmtId="0" fontId="25" fillId="0" borderId="11" xfId="5" applyFont="1" applyBorder="1" applyProtection="1">
      <protection locked="0"/>
    </xf>
    <xf numFmtId="43" fontId="29" fillId="0" borderId="11" xfId="6" applyFont="1" applyFill="1" applyBorder="1"/>
    <xf numFmtId="0" fontId="25" fillId="3" borderId="11" xfId="5" applyFont="1" applyFill="1" applyBorder="1" applyProtection="1">
      <protection locked="0"/>
    </xf>
    <xf numFmtId="0" fontId="25" fillId="15" borderId="11" xfId="5" applyFont="1" applyFill="1" applyBorder="1" applyAlignment="1">
      <alignment horizontal="left"/>
    </xf>
    <xf numFmtId="0" fontId="25" fillId="15" borderId="11" xfId="5" applyFont="1" applyFill="1" applyBorder="1" applyProtection="1">
      <protection locked="0"/>
    </xf>
    <xf numFmtId="43" fontId="25" fillId="15" borderId="11" xfId="6" applyFont="1" applyFill="1" applyBorder="1" applyAlignment="1" applyProtection="1">
      <alignment horizontal="right"/>
    </xf>
    <xf numFmtId="0" fontId="25" fillId="0" borderId="11" xfId="5" applyFont="1" applyBorder="1" applyAlignment="1" applyProtection="1">
      <alignment horizontal="left" indent="1"/>
      <protection locked="0"/>
    </xf>
    <xf numFmtId="43" fontId="29" fillId="0" borderId="11" xfId="6" applyFont="1" applyBorder="1"/>
    <xf numFmtId="43" fontId="25" fillId="15" borderId="11" xfId="6" applyFont="1" applyFill="1" applyBorder="1" applyAlignment="1" applyProtection="1">
      <alignment horizontal="right"/>
      <protection locked="0"/>
    </xf>
    <xf numFmtId="43" fontId="51" fillId="0" borderId="11" xfId="6" applyFont="1" applyFill="1" applyBorder="1"/>
    <xf numFmtId="0" fontId="25" fillId="16" borderId="11" xfId="5" applyFont="1" applyFill="1" applyBorder="1" applyAlignment="1">
      <alignment horizontal="left" vertical="center"/>
    </xf>
    <xf numFmtId="0" fontId="25" fillId="16" borderId="11" xfId="5" applyFont="1" applyFill="1" applyBorder="1" applyAlignment="1" applyProtection="1">
      <alignment vertical="center"/>
      <protection locked="0"/>
    </xf>
    <xf numFmtId="43" fontId="25" fillId="16" borderId="11" xfId="6" applyFont="1" applyFill="1" applyBorder="1" applyAlignment="1" applyProtection="1">
      <alignment horizontal="right" vertical="center"/>
    </xf>
    <xf numFmtId="43" fontId="25" fillId="0" borderId="11" xfId="6" applyFont="1" applyFill="1" applyBorder="1" applyAlignment="1" applyProtection="1">
      <alignment horizontal="right"/>
      <protection locked="0"/>
    </xf>
    <xf numFmtId="0" fontId="25" fillId="16" borderId="11" xfId="5" applyFont="1" applyFill="1" applyBorder="1" applyAlignment="1">
      <alignment horizontal="left"/>
    </xf>
    <xf numFmtId="0" fontId="25" fillId="16" borderId="11" xfId="5" applyFont="1" applyFill="1" applyBorder="1" applyProtection="1">
      <protection locked="0"/>
    </xf>
    <xf numFmtId="43" fontId="25" fillId="16" borderId="11" xfId="6" applyFont="1" applyFill="1" applyBorder="1" applyAlignment="1" applyProtection="1">
      <alignment horizontal="right"/>
      <protection locked="0"/>
    </xf>
    <xf numFmtId="43" fontId="25" fillId="3" borderId="11" xfId="6" applyFont="1" applyFill="1" applyBorder="1" applyAlignment="1" applyProtection="1">
      <alignment horizontal="right"/>
      <protection locked="0"/>
    </xf>
    <xf numFmtId="0" fontId="16" fillId="0" borderId="0" xfId="0" applyFont="1" applyAlignment="1">
      <alignment horizontal="center"/>
    </xf>
    <xf numFmtId="0" fontId="10" fillId="6" borderId="11" xfId="4" applyFont="1" applyFill="1" applyBorder="1" applyAlignment="1">
      <alignment horizontal="center" vertical="center" wrapText="1"/>
    </xf>
    <xf numFmtId="0" fontId="13" fillId="0" borderId="10" xfId="4" applyFont="1" applyBorder="1" applyAlignment="1">
      <alignment vertical="center" wrapText="1"/>
    </xf>
    <xf numFmtId="0" fontId="13" fillId="0" borderId="11" xfId="4" applyFont="1" applyBorder="1" applyAlignment="1">
      <alignment vertical="center" wrapText="1"/>
    </xf>
    <xf numFmtId="0" fontId="10" fillId="4" borderId="8" xfId="4" applyFont="1" applyFill="1" applyBorder="1" applyAlignment="1">
      <alignment horizontal="right" vertical="center" wrapText="1"/>
    </xf>
    <xf numFmtId="0" fontId="10" fillId="4" borderId="7" xfId="4" applyFont="1" applyFill="1" applyBorder="1" applyAlignment="1">
      <alignment horizontal="right" vertical="center" wrapText="1"/>
    </xf>
    <xf numFmtId="0" fontId="13" fillId="0" borderId="8" xfId="4" applyFont="1" applyBorder="1" applyAlignment="1">
      <alignment horizontal="left" vertical="center"/>
    </xf>
    <xf numFmtId="0" fontId="13" fillId="0" borderId="7" xfId="4" applyFont="1" applyBorder="1" applyAlignment="1">
      <alignment horizontal="left" vertical="center"/>
    </xf>
    <xf numFmtId="0" fontId="13" fillId="0" borderId="8" xfId="4" applyFont="1" applyBorder="1" applyAlignment="1">
      <alignment vertical="center" wrapText="1"/>
    </xf>
    <xf numFmtId="0" fontId="13" fillId="0" borderId="7" xfId="4" applyFont="1" applyBorder="1" applyAlignment="1">
      <alignment vertical="center" wrapText="1"/>
    </xf>
    <xf numFmtId="0" fontId="10" fillId="5" borderId="13" xfId="4" applyFont="1" applyFill="1" applyBorder="1" applyAlignment="1">
      <alignment horizontal="center" vertical="center" wrapText="1"/>
    </xf>
    <xf numFmtId="0" fontId="10" fillId="5" borderId="14" xfId="4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4" xfId="4" applyFont="1" applyFill="1" applyBorder="1" applyAlignment="1">
      <alignment horizontal="center"/>
    </xf>
    <xf numFmtId="0" fontId="4" fillId="3" borderId="5" xfId="4" applyFont="1" applyFill="1" applyBorder="1" applyAlignment="1">
      <alignment horizontal="center"/>
    </xf>
    <xf numFmtId="0" fontId="10" fillId="2" borderId="8" xfId="4" applyFont="1" applyFill="1" applyBorder="1" applyAlignment="1">
      <alignment horizontal="left" vertical="center" wrapText="1"/>
    </xf>
    <xf numFmtId="0" fontId="10" fillId="2" borderId="7" xfId="4" applyFont="1" applyFill="1" applyBorder="1" applyAlignment="1">
      <alignment horizontal="left" vertical="center" wrapText="1"/>
    </xf>
    <xf numFmtId="0" fontId="12" fillId="0" borderId="8" xfId="4" applyFont="1" applyBorder="1" applyAlignment="1">
      <alignment horizontal="center"/>
    </xf>
    <xf numFmtId="0" fontId="12" fillId="0" borderId="7" xfId="4" applyFont="1" applyBorder="1" applyAlignment="1">
      <alignment horizontal="center"/>
    </xf>
    <xf numFmtId="0" fontId="39" fillId="9" borderId="11" xfId="5" applyFont="1" applyFill="1" applyBorder="1" applyAlignment="1">
      <alignment horizontal="left" vertical="center" wrapText="1"/>
    </xf>
    <xf numFmtId="0" fontId="36" fillId="4" borderId="11" xfId="5" applyFont="1" applyFill="1" applyBorder="1" applyAlignment="1">
      <alignment horizontal="left"/>
    </xf>
    <xf numFmtId="0" fontId="39" fillId="9" borderId="11" xfId="5" applyFont="1" applyFill="1" applyBorder="1" applyAlignment="1">
      <alignment horizontal="left" vertical="center"/>
    </xf>
    <xf numFmtId="0" fontId="41" fillId="4" borderId="11" xfId="5" applyFont="1" applyFill="1" applyBorder="1" applyAlignment="1" applyProtection="1">
      <alignment horizontal="left"/>
      <protection locked="0"/>
    </xf>
    <xf numFmtId="0" fontId="39" fillId="11" borderId="11" xfId="5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right"/>
    </xf>
    <xf numFmtId="0" fontId="40" fillId="9" borderId="11" xfId="5" applyFont="1" applyFill="1" applyBorder="1" applyAlignment="1">
      <alignment vertical="center"/>
    </xf>
    <xf numFmtId="0" fontId="36" fillId="7" borderId="11" xfId="0" applyFont="1" applyFill="1" applyBorder="1" applyAlignment="1">
      <alignment horizontal="left" vertical="center" wrapText="1"/>
    </xf>
    <xf numFmtId="0" fontId="28" fillId="5" borderId="11" xfId="0" applyFont="1" applyFill="1" applyBorder="1" applyAlignment="1">
      <alignment horizontal="center" vertical="center" wrapText="1"/>
    </xf>
    <xf numFmtId="0" fontId="43" fillId="12" borderId="11" xfId="3" applyNumberFormat="1" applyFont="1" applyFill="1" applyBorder="1" applyAlignment="1">
      <alignment horizontal="left" vertical="center"/>
    </xf>
    <xf numFmtId="0" fontId="44" fillId="0" borderId="7" xfId="0" applyFont="1" applyBorder="1" applyAlignment="1">
      <alignment horizontal="center" vertical="center" wrapText="1"/>
    </xf>
    <xf numFmtId="0" fontId="44" fillId="13" borderId="17" xfId="0" applyFont="1" applyFill="1" applyBorder="1" applyAlignment="1">
      <alignment horizontal="center" vertical="center" wrapText="1"/>
    </xf>
    <xf numFmtId="0" fontId="44" fillId="13" borderId="11" xfId="0" applyFont="1" applyFill="1" applyBorder="1" applyAlignment="1">
      <alignment horizontal="center" vertical="center" wrapText="1"/>
    </xf>
    <xf numFmtId="0" fontId="50" fillId="0" borderId="0" xfId="2" applyFont="1" applyBorder="1" applyAlignment="1">
      <alignment horizontal="center" wrapText="1"/>
    </xf>
    <xf numFmtId="0" fontId="26" fillId="3" borderId="0" xfId="0" applyNumberFormat="1" applyFont="1" applyFill="1"/>
    <xf numFmtId="0" fontId="7" fillId="6" borderId="11" xfId="1" applyNumberFormat="1" applyFont="1" applyFill="1" applyBorder="1" applyAlignment="1">
      <alignment horizontal="center" vertical="center" wrapText="1"/>
    </xf>
    <xf numFmtId="0" fontId="39" fillId="9" borderId="11" xfId="1" applyNumberFormat="1" applyFont="1" applyFill="1" applyBorder="1" applyAlignment="1">
      <alignment vertical="center"/>
    </xf>
    <xf numFmtId="0" fontId="38" fillId="3" borderId="11" xfId="1" applyNumberFormat="1" applyFont="1" applyFill="1" applyBorder="1"/>
    <xf numFmtId="0" fontId="41" fillId="4" borderId="11" xfId="1" applyNumberFormat="1" applyFont="1" applyFill="1" applyBorder="1"/>
    <xf numFmtId="0" fontId="39" fillId="9" borderId="11" xfId="1" applyNumberFormat="1" applyFont="1" applyFill="1" applyBorder="1"/>
    <xf numFmtId="0" fontId="39" fillId="6" borderId="11" xfId="1" applyNumberFormat="1" applyFont="1" applyFill="1" applyBorder="1"/>
    <xf numFmtId="0" fontId="34" fillId="0" borderId="0" xfId="0" applyNumberFormat="1" applyFont="1"/>
    <xf numFmtId="0" fontId="7" fillId="8" borderId="11" xfId="5" applyNumberFormat="1" applyFont="1" applyFill="1" applyBorder="1" applyAlignment="1">
      <alignment horizontal="center" vertical="center" wrapText="1"/>
    </xf>
    <xf numFmtId="0" fontId="39" fillId="9" borderId="11" xfId="5" applyNumberFormat="1" applyFont="1" applyFill="1" applyBorder="1" applyAlignment="1">
      <alignment horizontal="left" vertical="center"/>
    </xf>
    <xf numFmtId="0" fontId="41" fillId="3" borderId="11" xfId="5" applyNumberFormat="1" applyFont="1" applyFill="1" applyBorder="1" applyAlignment="1">
      <alignment horizontal="left"/>
    </xf>
    <xf numFmtId="0" fontId="41" fillId="4" borderId="11" xfId="5" applyNumberFormat="1" applyFont="1" applyFill="1" applyBorder="1" applyAlignment="1">
      <alignment horizontal="right"/>
    </xf>
    <xf numFmtId="0" fontId="41" fillId="0" borderId="11" xfId="5" applyNumberFormat="1" applyFont="1" applyBorder="1" applyAlignment="1">
      <alignment horizontal="right"/>
    </xf>
    <xf numFmtId="0" fontId="41" fillId="0" borderId="11" xfId="5" applyNumberFormat="1" applyFont="1" applyBorder="1" applyAlignment="1">
      <alignment horizontal="left"/>
    </xf>
    <xf numFmtId="0" fontId="41" fillId="0" borderId="11" xfId="5" applyNumberFormat="1" applyFont="1" applyBorder="1" applyAlignment="1">
      <alignment horizontal="center"/>
    </xf>
    <xf numFmtId="0" fontId="39" fillId="9" borderId="11" xfId="5" applyNumberFormat="1" applyFont="1" applyFill="1" applyBorder="1" applyAlignment="1">
      <alignment horizontal="left"/>
    </xf>
    <xf numFmtId="0" fontId="39" fillId="9" borderId="11" xfId="5" applyNumberFormat="1" applyFont="1" applyFill="1" applyBorder="1" applyAlignment="1">
      <alignment horizontal="right" vertical="center"/>
    </xf>
    <xf numFmtId="43" fontId="55" fillId="17" borderId="11" xfId="1" applyFont="1" applyFill="1" applyBorder="1" applyAlignment="1">
      <alignment wrapText="1"/>
    </xf>
    <xf numFmtId="0" fontId="55" fillId="17" borderId="11" xfId="1" applyNumberFormat="1" applyFont="1" applyFill="1" applyBorder="1" applyAlignment="1">
      <alignment wrapText="1"/>
    </xf>
    <xf numFmtId="43" fontId="37" fillId="0" borderId="11" xfId="1" applyFont="1" applyBorder="1"/>
    <xf numFmtId="0" fontId="37" fillId="0" borderId="11" xfId="1" applyNumberFormat="1" applyFont="1" applyBorder="1"/>
    <xf numFmtId="43" fontId="55" fillId="16" borderId="11" xfId="1" applyFont="1" applyFill="1" applyBorder="1"/>
    <xf numFmtId="0" fontId="55" fillId="16" borderId="11" xfId="1" applyNumberFormat="1" applyFont="1" applyFill="1" applyBorder="1"/>
    <xf numFmtId="43" fontId="37" fillId="18" borderId="11" xfId="1" applyFont="1" applyFill="1" applyBorder="1"/>
    <xf numFmtId="43" fontId="46" fillId="18" borderId="11" xfId="1" applyFont="1" applyFill="1" applyBorder="1"/>
    <xf numFmtId="43" fontId="56" fillId="18" borderId="11" xfId="1" applyFont="1" applyFill="1" applyBorder="1"/>
    <xf numFmtId="0" fontId="56" fillId="18" borderId="11" xfId="1" applyNumberFormat="1" applyFont="1" applyFill="1" applyBorder="1"/>
    <xf numFmtId="43" fontId="55" fillId="18" borderId="11" xfId="1" applyFont="1" applyFill="1" applyBorder="1"/>
    <xf numFmtId="0" fontId="55" fillId="18" borderId="11" xfId="1" applyNumberFormat="1" applyFont="1" applyFill="1" applyBorder="1"/>
    <xf numFmtId="43" fontId="0" fillId="0" borderId="0" xfId="0" applyNumberFormat="1"/>
    <xf numFmtId="43" fontId="37" fillId="0" borderId="0" xfId="1" applyFont="1" applyBorder="1"/>
    <xf numFmtId="0" fontId="37" fillId="0" borderId="0" xfId="1" applyNumberFormat="1" applyFont="1" applyBorder="1"/>
    <xf numFmtId="0" fontId="51" fillId="18" borderId="11" xfId="1" applyNumberFormat="1" applyFont="1" applyFill="1" applyBorder="1" applyAlignment="1">
      <alignment horizontal="center"/>
    </xf>
    <xf numFmtId="0" fontId="7" fillId="18" borderId="11" xfId="5" applyFont="1" applyFill="1" applyBorder="1" applyAlignment="1">
      <alignment horizontal="left"/>
    </xf>
    <xf numFmtId="0" fontId="7" fillId="18" borderId="11" xfId="5" applyFont="1" applyFill="1" applyBorder="1"/>
    <xf numFmtId="0" fontId="7" fillId="18" borderId="11" xfId="1" applyNumberFormat="1" applyFont="1" applyFill="1" applyBorder="1"/>
    <xf numFmtId="43" fontId="7" fillId="18" borderId="11" xfId="1" applyFont="1" applyFill="1" applyBorder="1"/>
    <xf numFmtId="0" fontId="7" fillId="18" borderId="11" xfId="5" applyNumberFormat="1" applyFont="1" applyFill="1" applyBorder="1" applyAlignment="1">
      <alignment horizontal="left"/>
    </xf>
    <xf numFmtId="0" fontId="7" fillId="18" borderId="11" xfId="5" applyFont="1" applyFill="1" applyBorder="1" applyAlignment="1" applyProtection="1">
      <alignment horizontal="left" indent="1"/>
      <protection locked="0"/>
    </xf>
    <xf numFmtId="0" fontId="7" fillId="8" borderId="18" xfId="5" applyFont="1" applyFill="1" applyBorder="1" applyAlignment="1">
      <alignment horizontal="center" vertical="center" wrapText="1"/>
    </xf>
    <xf numFmtId="0" fontId="7" fillId="8" borderId="11" xfId="5" applyFont="1" applyFill="1" applyBorder="1" applyAlignment="1" applyProtection="1">
      <alignment horizontal="center" vertical="center" wrapText="1"/>
      <protection locked="0"/>
    </xf>
    <xf numFmtId="0" fontId="33" fillId="18" borderId="22" xfId="0" applyFont="1" applyFill="1" applyBorder="1" applyAlignment="1">
      <alignment horizontal="center"/>
    </xf>
    <xf numFmtId="0" fontId="33" fillId="18" borderId="23" xfId="0" applyFont="1" applyFill="1" applyBorder="1" applyAlignment="1">
      <alignment horizontal="center"/>
    </xf>
    <xf numFmtId="0" fontId="7" fillId="18" borderId="22" xfId="0" applyFont="1" applyFill="1" applyBorder="1" applyAlignment="1">
      <alignment horizontal="center"/>
    </xf>
    <xf numFmtId="0" fontId="7" fillId="18" borderId="24" xfId="0" applyFont="1" applyFill="1" applyBorder="1" applyAlignment="1">
      <alignment horizontal="center"/>
    </xf>
    <xf numFmtId="0" fontId="7" fillId="18" borderId="23" xfId="0" applyFont="1" applyFill="1" applyBorder="1" applyAlignment="1">
      <alignment horizontal="center"/>
    </xf>
    <xf numFmtId="0" fontId="28" fillId="18" borderId="11" xfId="0" applyFont="1" applyFill="1" applyBorder="1" applyAlignment="1">
      <alignment horizontal="center"/>
    </xf>
    <xf numFmtId="43" fontId="57" fillId="6" borderId="11" xfId="1" applyFont="1" applyFill="1" applyBorder="1" applyAlignment="1">
      <alignment wrapText="1"/>
    </xf>
    <xf numFmtId="0" fontId="57" fillId="6" borderId="11" xfId="1" applyNumberFormat="1" applyFont="1" applyFill="1" applyBorder="1" applyAlignment="1">
      <alignment wrapText="1"/>
    </xf>
    <xf numFmtId="0" fontId="7" fillId="16" borderId="11" xfId="5" applyFont="1" applyFill="1" applyBorder="1" applyAlignment="1">
      <alignment horizontal="left"/>
    </xf>
    <xf numFmtId="0" fontId="7" fillId="16" borderId="11" xfId="5" applyFont="1" applyFill="1" applyBorder="1"/>
    <xf numFmtId="0" fontId="7" fillId="16" borderId="11" xfId="5" applyNumberFormat="1" applyFont="1" applyFill="1" applyBorder="1"/>
    <xf numFmtId="0" fontId="7" fillId="16" borderId="11" xfId="5" applyFont="1" applyFill="1" applyBorder="1" applyAlignment="1" applyProtection="1">
      <alignment wrapText="1"/>
      <protection locked="0"/>
    </xf>
    <xf numFmtId="0" fontId="7" fillId="16" borderId="11" xfId="1" applyNumberFormat="1" applyFont="1" applyFill="1" applyBorder="1"/>
    <xf numFmtId="43" fontId="7" fillId="16" borderId="11" xfId="1" applyFont="1" applyFill="1" applyBorder="1"/>
    <xf numFmtId="0" fontId="37" fillId="0" borderId="11" xfId="0" applyFont="1" applyBorder="1"/>
    <xf numFmtId="0" fontId="37" fillId="0" borderId="11" xfId="0" applyNumberFormat="1" applyFont="1" applyBorder="1"/>
    <xf numFmtId="0" fontId="51" fillId="17" borderId="11" xfId="0" applyNumberFormat="1" applyFont="1" applyFill="1" applyBorder="1" applyAlignment="1">
      <alignment horizontal="center"/>
    </xf>
    <xf numFmtId="0" fontId="51" fillId="17" borderId="11" xfId="0" applyFont="1" applyFill="1" applyBorder="1"/>
    <xf numFmtId="0" fontId="57" fillId="16" borderId="11" xfId="0" applyFont="1" applyFill="1" applyBorder="1" applyAlignment="1">
      <alignment wrapText="1"/>
    </xf>
    <xf numFmtId="0" fontId="57" fillId="16" borderId="11" xfId="0" applyNumberFormat="1" applyFont="1" applyFill="1" applyBorder="1" applyAlignment="1">
      <alignment wrapText="1"/>
    </xf>
    <xf numFmtId="43" fontId="57" fillId="16" borderId="11" xfId="1" applyFont="1" applyFill="1" applyBorder="1" applyAlignment="1">
      <alignment wrapText="1"/>
    </xf>
    <xf numFmtId="0" fontId="57" fillId="17" borderId="11" xfId="0" applyFont="1" applyFill="1" applyBorder="1" applyAlignment="1">
      <alignment wrapText="1"/>
    </xf>
    <xf numFmtId="0" fontId="57" fillId="17" borderId="11" xfId="0" applyNumberFormat="1" applyFont="1" applyFill="1" applyBorder="1" applyAlignment="1">
      <alignment wrapText="1"/>
    </xf>
    <xf numFmtId="43" fontId="57" fillId="17" borderId="11" xfId="1" applyFont="1" applyFill="1" applyBorder="1" applyAlignment="1">
      <alignment wrapText="1"/>
    </xf>
    <xf numFmtId="0" fontId="57" fillId="6" borderId="11" xfId="0" applyFont="1" applyFill="1" applyBorder="1" applyAlignment="1">
      <alignment wrapText="1"/>
    </xf>
    <xf numFmtId="0" fontId="57" fillId="6" borderId="11" xfId="0" applyNumberFormat="1" applyFont="1" applyFill="1" applyBorder="1" applyAlignment="1">
      <alignment wrapText="1"/>
    </xf>
    <xf numFmtId="0" fontId="56" fillId="18" borderId="11" xfId="0" applyFont="1" applyFill="1" applyBorder="1"/>
    <xf numFmtId="0" fontId="56" fillId="18" borderId="11" xfId="0" applyNumberFormat="1" applyFont="1" applyFill="1" applyBorder="1"/>
    <xf numFmtId="0" fontId="46" fillId="18" borderId="11" xfId="0" applyFont="1" applyFill="1" applyBorder="1"/>
    <xf numFmtId="0" fontId="46" fillId="18" borderId="11" xfId="0" applyNumberFormat="1" applyFont="1" applyFill="1" applyBorder="1"/>
    <xf numFmtId="0" fontId="37" fillId="18" borderId="11" xfId="0" applyFont="1" applyFill="1" applyBorder="1"/>
    <xf numFmtId="0" fontId="37" fillId="18" borderId="11" xfId="0" applyNumberFormat="1" applyFont="1" applyFill="1" applyBorder="1"/>
    <xf numFmtId="0" fontId="28" fillId="18" borderId="11" xfId="3" applyNumberFormat="1" applyFont="1" applyFill="1" applyBorder="1" applyAlignment="1">
      <alignment horizontal="left" vertical="center"/>
    </xf>
    <xf numFmtId="0" fontId="58" fillId="0" borderId="11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 wrapText="1"/>
    </xf>
    <xf numFmtId="0" fontId="58" fillId="0" borderId="17" xfId="0" applyFont="1" applyBorder="1" applyAlignment="1">
      <alignment horizontal="center" vertical="center" wrapText="1"/>
    </xf>
    <xf numFmtId="0" fontId="58" fillId="13" borderId="16" xfId="0" applyFont="1" applyFill="1" applyBorder="1" applyAlignment="1">
      <alignment horizontal="center" vertical="center" wrapText="1"/>
    </xf>
    <xf numFmtId="0" fontId="58" fillId="13" borderId="17" xfId="0" applyFont="1" applyFill="1" applyBorder="1" applyAlignment="1">
      <alignment horizontal="center" vertical="center" wrapText="1"/>
    </xf>
    <xf numFmtId="0" fontId="58" fillId="13" borderId="7" xfId="0" applyFont="1" applyFill="1" applyBorder="1" applyAlignment="1">
      <alignment horizontal="center" vertical="center" wrapText="1"/>
    </xf>
    <xf numFmtId="0" fontId="58" fillId="13" borderId="11" xfId="0" applyFont="1" applyFill="1" applyBorder="1" applyAlignment="1">
      <alignment horizontal="center" vertical="center" wrapText="1"/>
    </xf>
    <xf numFmtId="0" fontId="53" fillId="0" borderId="0" xfId="0" applyFont="1"/>
    <xf numFmtId="0" fontId="28" fillId="0" borderId="11" xfId="0" applyFont="1" applyBorder="1"/>
    <xf numFmtId="0" fontId="53" fillId="0" borderId="0" xfId="0" applyNumberFormat="1" applyFont="1"/>
    <xf numFmtId="0" fontId="58" fillId="5" borderId="11" xfId="0" applyFont="1" applyFill="1" applyBorder="1" applyAlignment="1">
      <alignment horizontal="center" vertical="center" wrapText="1"/>
    </xf>
    <xf numFmtId="0" fontId="28" fillId="6" borderId="11" xfId="0" applyFont="1" applyFill="1" applyBorder="1" applyAlignment="1">
      <alignment horizontal="left" vertical="center" wrapText="1"/>
    </xf>
    <xf numFmtId="0" fontId="28" fillId="13" borderId="11" xfId="0" applyFont="1" applyFill="1" applyBorder="1" applyAlignment="1">
      <alignment horizontal="center" vertical="center" wrapText="1"/>
    </xf>
    <xf numFmtId="0" fontId="48" fillId="0" borderId="0" xfId="0" applyFont="1" applyAlignment="1">
      <alignment wrapText="1"/>
    </xf>
    <xf numFmtId="0" fontId="48" fillId="0" borderId="0" xfId="0" applyNumberFormat="1" applyFont="1" applyAlignment="1">
      <alignment wrapText="1"/>
    </xf>
    <xf numFmtId="0" fontId="31" fillId="7" borderId="11" xfId="0" applyFont="1" applyFill="1" applyBorder="1" applyAlignment="1">
      <alignment vertical="center" wrapText="1"/>
    </xf>
    <xf numFmtId="0" fontId="54" fillId="0" borderId="0" xfId="0" applyFont="1" applyAlignment="1">
      <alignment wrapText="1"/>
    </xf>
    <xf numFmtId="165" fontId="31" fillId="7" borderId="11" xfId="0" applyNumberFormat="1" applyFont="1" applyFill="1" applyBorder="1" applyAlignment="1">
      <alignment vertical="center" wrapText="1"/>
    </xf>
    <xf numFmtId="0" fontId="54" fillId="0" borderId="0" xfId="0" applyNumberFormat="1" applyFont="1" applyAlignment="1">
      <alignment wrapText="1"/>
    </xf>
    <xf numFmtId="0" fontId="59" fillId="3" borderId="3" xfId="0" applyFont="1" applyFill="1" applyBorder="1" applyAlignment="1">
      <alignment horizontal="center"/>
    </xf>
    <xf numFmtId="0" fontId="60" fillId="3" borderId="0" xfId="0" applyFont="1" applyFill="1"/>
    <xf numFmtId="0" fontId="61" fillId="3" borderId="0" xfId="0" applyFont="1" applyFill="1" applyAlignment="1">
      <alignment horizontal="center"/>
    </xf>
    <xf numFmtId="0" fontId="0" fillId="3" borderId="0" xfId="0" applyFill="1"/>
    <xf numFmtId="43" fontId="9" fillId="3" borderId="0" xfId="6" applyFont="1" applyFill="1"/>
    <xf numFmtId="0" fontId="62" fillId="3" borderId="0" xfId="0" applyFont="1" applyFill="1" applyAlignment="1">
      <alignment horizontal="left"/>
    </xf>
    <xf numFmtId="43" fontId="48" fillId="3" borderId="0" xfId="6" applyFont="1" applyFill="1"/>
    <xf numFmtId="0" fontId="48" fillId="3" borderId="0" xfId="0" applyFont="1" applyFill="1"/>
    <xf numFmtId="43" fontId="63" fillId="3" borderId="0" xfId="6" applyFont="1" applyFill="1"/>
    <xf numFmtId="0" fontId="64" fillId="3" borderId="11" xfId="0" applyFont="1" applyFill="1" applyBorder="1" applyAlignment="1">
      <alignment horizontal="center" vertical="center" wrapText="1"/>
    </xf>
    <xf numFmtId="43" fontId="64" fillId="3" borderId="11" xfId="6" applyFont="1" applyFill="1" applyBorder="1" applyAlignment="1">
      <alignment horizontal="center" vertical="center" wrapText="1"/>
    </xf>
    <xf numFmtId="0" fontId="65" fillId="3" borderId="11" xfId="0" applyFont="1" applyFill="1" applyBorder="1" applyAlignment="1">
      <alignment horizontal="left"/>
    </xf>
    <xf numFmtId="49" fontId="42" fillId="3" borderId="11" xfId="6" applyNumberFormat="1" applyFont="1" applyFill="1" applyBorder="1" applyAlignment="1">
      <alignment horizontal="right"/>
    </xf>
    <xf numFmtId="0" fontId="42" fillId="3" borderId="11" xfId="0" applyFont="1" applyFill="1" applyBorder="1"/>
    <xf numFmtId="43" fontId="42" fillId="3" borderId="11" xfId="6" applyFont="1" applyFill="1" applyBorder="1"/>
    <xf numFmtId="49" fontId="65" fillId="3" borderId="11" xfId="6" applyNumberFormat="1" applyFont="1" applyFill="1" applyBorder="1" applyAlignment="1">
      <alignment horizontal="right"/>
    </xf>
    <xf numFmtId="164" fontId="42" fillId="3" borderId="11" xfId="6" applyNumberFormat="1" applyFont="1" applyFill="1" applyBorder="1"/>
    <xf numFmtId="164" fontId="0" fillId="0" borderId="0" xfId="0" applyNumberFormat="1"/>
    <xf numFmtId="43" fontId="0" fillId="0" borderId="0" xfId="6" applyFont="1"/>
    <xf numFmtId="49" fontId="65" fillId="0" borderId="11" xfId="6" applyNumberFormat="1" applyFont="1" applyFill="1" applyBorder="1" applyAlignment="1">
      <alignment horizontal="right"/>
    </xf>
    <xf numFmtId="0" fontId="42" fillId="0" borderId="11" xfId="0" applyFont="1" applyBorder="1"/>
    <xf numFmtId="164" fontId="42" fillId="0" borderId="11" xfId="6" applyNumberFormat="1" applyFont="1" applyFill="1" applyBorder="1"/>
    <xf numFmtId="0" fontId="65" fillId="0" borderId="11" xfId="0" applyFont="1" applyBorder="1"/>
    <xf numFmtId="164" fontId="42" fillId="0" borderId="11" xfId="0" applyNumberFormat="1" applyFont="1" applyBorder="1"/>
    <xf numFmtId="43" fontId="42" fillId="0" borderId="11" xfId="6" applyFont="1" applyFill="1" applyBorder="1"/>
    <xf numFmtId="0" fontId="65" fillId="3" borderId="0" xfId="0" applyFont="1" applyFill="1" applyAlignment="1">
      <alignment horizontal="left"/>
    </xf>
    <xf numFmtId="0" fontId="65" fillId="3" borderId="0" xfId="0" applyFont="1" applyFill="1"/>
    <xf numFmtId="0" fontId="42" fillId="3" borderId="0" xfId="0" applyFont="1" applyFill="1"/>
    <xf numFmtId="164" fontId="42" fillId="3" borderId="0" xfId="0" applyNumberFormat="1" applyFont="1" applyFill="1"/>
    <xf numFmtId="43" fontId="42" fillId="0" borderId="0" xfId="6" applyFont="1" applyFill="1" applyBorder="1"/>
    <xf numFmtId="0" fontId="66" fillId="3" borderId="0" xfId="0" applyFont="1" applyFill="1" applyAlignment="1">
      <alignment horizontal="left"/>
    </xf>
    <xf numFmtId="0" fontId="63" fillId="3" borderId="0" xfId="0" applyFont="1" applyFill="1"/>
    <xf numFmtId="0" fontId="63" fillId="0" borderId="0" xfId="0" applyFont="1"/>
    <xf numFmtId="43" fontId="62" fillId="3" borderId="0" xfId="6" applyFont="1" applyFill="1"/>
    <xf numFmtId="0" fontId="62" fillId="3" borderId="0" xfId="0" applyFont="1" applyFill="1"/>
    <xf numFmtId="0" fontId="62" fillId="0" borderId="0" xfId="0" applyFont="1"/>
    <xf numFmtId="0" fontId="48" fillId="3" borderId="0" xfId="0" applyFont="1" applyFill="1" applyAlignment="1">
      <alignment horizontal="left"/>
    </xf>
    <xf numFmtId="0" fontId="62" fillId="3" borderId="11" xfId="0" applyFont="1" applyFill="1" applyBorder="1" applyAlignment="1">
      <alignment horizontal="left" vertical="center" wrapText="1"/>
    </xf>
    <xf numFmtId="43" fontId="62" fillId="3" borderId="11" xfId="6" applyFont="1" applyFill="1" applyBorder="1" applyAlignment="1">
      <alignment horizontal="center" vertical="center" wrapText="1"/>
    </xf>
    <xf numFmtId="0" fontId="62" fillId="3" borderId="11" xfId="0" applyFont="1" applyFill="1" applyBorder="1" applyAlignment="1">
      <alignment horizontal="center" vertical="center" wrapText="1"/>
    </xf>
    <xf numFmtId="43" fontId="62" fillId="3" borderId="16" xfId="6" applyFont="1" applyFill="1" applyBorder="1" applyAlignment="1">
      <alignment horizontal="center" vertical="center" wrapText="1"/>
    </xf>
    <xf numFmtId="0" fontId="62" fillId="0" borderId="11" xfId="0" applyFont="1" applyBorder="1" applyAlignment="1">
      <alignment horizontal="center" vertical="center" wrapText="1"/>
    </xf>
    <xf numFmtId="43" fontId="67" fillId="3" borderId="0" xfId="6" applyFont="1" applyFill="1" applyBorder="1" applyAlignment="1">
      <alignment horizontal="center" vertical="center" wrapText="1"/>
    </xf>
    <xf numFmtId="164" fontId="53" fillId="3" borderId="11" xfId="6" applyNumberFormat="1" applyFont="1" applyFill="1" applyBorder="1" applyAlignment="1">
      <alignment horizontal="center" vertical="center" wrapText="1"/>
    </xf>
    <xf numFmtId="0" fontId="48" fillId="3" borderId="16" xfId="0" applyFont="1" applyFill="1" applyBorder="1" applyAlignment="1">
      <alignment horizontal="center" vertical="center" wrapText="1"/>
    </xf>
    <xf numFmtId="43" fontId="48" fillId="3" borderId="11" xfId="6" applyFont="1" applyFill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43" fontId="48" fillId="0" borderId="11" xfId="6" applyFont="1" applyFill="1" applyBorder="1" applyAlignment="1">
      <alignment horizontal="center" vertical="center" wrapText="1"/>
    </xf>
    <xf numFmtId="43" fontId="63" fillId="3" borderId="0" xfId="6" applyFont="1" applyFill="1" applyAlignment="1">
      <alignment horizontal="center" vertical="center" wrapText="1"/>
    </xf>
    <xf numFmtId="0" fontId="48" fillId="3" borderId="11" xfId="0" applyFont="1" applyFill="1" applyBorder="1" applyAlignment="1">
      <alignment horizontal="center" vertical="center" wrapText="1"/>
    </xf>
    <xf numFmtId="0" fontId="62" fillId="3" borderId="0" xfId="0" applyFont="1" applyFill="1" applyAlignment="1">
      <alignment horizontal="left" vertical="center" wrapText="1"/>
    </xf>
    <xf numFmtId="43" fontId="53" fillId="3" borderId="0" xfId="6" applyFont="1" applyFill="1" applyBorder="1" applyAlignment="1">
      <alignment horizontal="center" vertical="center" wrapText="1"/>
    </xf>
    <xf numFmtId="0" fontId="48" fillId="3" borderId="0" xfId="0" applyFont="1" applyFill="1" applyAlignment="1">
      <alignment horizontal="center" vertical="center" wrapText="1"/>
    </xf>
    <xf numFmtId="43" fontId="48" fillId="3" borderId="0" xfId="6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43" fontId="48" fillId="0" borderId="0" xfId="6" applyFont="1" applyFill="1" applyBorder="1" applyAlignment="1">
      <alignment horizontal="center" vertical="center" wrapText="1"/>
    </xf>
    <xf numFmtId="0" fontId="67" fillId="3" borderId="0" xfId="0" applyFont="1" applyFill="1" applyAlignment="1">
      <alignment horizontal="left"/>
    </xf>
    <xf numFmtId="43" fontId="67" fillId="3" borderId="0" xfId="6" applyFont="1" applyFill="1"/>
    <xf numFmtId="0" fontId="67" fillId="3" borderId="0" xfId="0" applyFont="1" applyFill="1"/>
    <xf numFmtId="0" fontId="68" fillId="3" borderId="11" xfId="0" applyFont="1" applyFill="1" applyBorder="1" applyAlignment="1">
      <alignment horizontal="left"/>
    </xf>
    <xf numFmtId="43" fontId="69" fillId="3" borderId="11" xfId="6" applyFont="1" applyFill="1" applyBorder="1"/>
    <xf numFmtId="49" fontId="69" fillId="3" borderId="11" xfId="6" applyNumberFormat="1" applyFont="1" applyFill="1" applyBorder="1" applyAlignment="1">
      <alignment horizontal="right"/>
    </xf>
    <xf numFmtId="43" fontId="63" fillId="3" borderId="11" xfId="6" applyFont="1" applyFill="1" applyBorder="1"/>
    <xf numFmtId="0" fontId="62" fillId="3" borderId="11" xfId="0" applyFont="1" applyFill="1" applyBorder="1" applyAlignment="1">
      <alignment horizontal="left"/>
    </xf>
    <xf numFmtId="43" fontId="64" fillId="3" borderId="11" xfId="6" applyFont="1" applyFill="1" applyBorder="1"/>
    <xf numFmtId="49" fontId="9" fillId="3" borderId="11" xfId="6" applyNumberFormat="1" applyFont="1" applyFill="1" applyBorder="1" applyAlignment="1">
      <alignment horizontal="right"/>
    </xf>
    <xf numFmtId="43" fontId="9" fillId="3" borderId="11" xfId="6" applyFont="1" applyFill="1" applyBorder="1"/>
    <xf numFmtId="0" fontId="53" fillId="3" borderId="11" xfId="0" applyFont="1" applyFill="1" applyBorder="1" applyAlignment="1">
      <alignment horizontal="left"/>
    </xf>
    <xf numFmtId="43" fontId="65" fillId="3" borderId="11" xfId="6" applyFont="1" applyFill="1" applyBorder="1"/>
    <xf numFmtId="49" fontId="0" fillId="0" borderId="0" xfId="0" applyNumberFormat="1"/>
    <xf numFmtId="43" fontId="53" fillId="3" borderId="11" xfId="6" applyFont="1" applyFill="1" applyBorder="1" applyAlignment="1">
      <alignment horizontal="center" vertical="center" wrapText="1"/>
    </xf>
    <xf numFmtId="43" fontId="65" fillId="3" borderId="11" xfId="6" applyFont="1" applyFill="1" applyBorder="1" applyAlignment="1">
      <alignment horizontal="center" vertical="center" wrapText="1"/>
    </xf>
    <xf numFmtId="43" fontId="65" fillId="3" borderId="11" xfId="6" quotePrefix="1" applyFont="1" applyFill="1" applyBorder="1" applyAlignment="1">
      <alignment horizontal="center" vertical="center" wrapText="1"/>
    </xf>
    <xf numFmtId="49" fontId="70" fillId="3" borderId="11" xfId="6" applyNumberFormat="1" applyFont="1" applyFill="1" applyBorder="1" applyAlignment="1">
      <alignment horizontal="center" vertical="center" wrapText="1"/>
    </xf>
    <xf numFmtId="43" fontId="0" fillId="0" borderId="11" xfId="6" applyFont="1" applyBorder="1"/>
    <xf numFmtId="16" fontId="0" fillId="0" borderId="11" xfId="0" applyNumberFormat="1" applyBorder="1"/>
    <xf numFmtId="43" fontId="65" fillId="2" borderId="11" xfId="6" applyFont="1" applyFill="1" applyBorder="1" applyAlignment="1">
      <alignment horizontal="center" vertical="center" wrapText="1"/>
    </xf>
    <xf numFmtId="0" fontId="61" fillId="0" borderId="24" xfId="0" applyFont="1" applyBorder="1" applyAlignment="1">
      <alignment horizontal="center"/>
    </xf>
    <xf numFmtId="0" fontId="53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7">
    <cellStyle name="Comma" xfId="1" builtinId="3"/>
    <cellStyle name="Comma 2" xfId="6" xr:uid="{C8C7EFAA-63ED-4C0E-BABD-8CC68BCDECDD}"/>
    <cellStyle name="Heading 1" xfId="2" builtinId="16"/>
    <cellStyle name="Linked Cell" xfId="3" builtinId="24"/>
    <cellStyle name="Normal" xfId="0" builtinId="0"/>
    <cellStyle name="Normal_Buxheti Komunal__2011 final shqip dt.12.03.2011" xfId="5" xr:uid="{3D66E0A3-1EFE-4EC7-B162-F28EC1B26513}"/>
    <cellStyle name="WebAnchor6" xfId="4" xr:uid="{4C6078F6-3162-4687-867B-47597D5236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Kategorit ekonomike </a:t>
            </a:r>
          </a:p>
        </c:rich>
      </c:tx>
      <c:overlay val="0"/>
    </c:title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07203342103E-2"/>
          <c:y val="0.20539743058433485"/>
          <c:w val="0.81388888888888888"/>
          <c:h val="0.64767096821230674"/>
        </c:manualLayout>
      </c:layout>
      <c:pie3DChart>
        <c:varyColors val="1"/>
        <c:ser>
          <c:idx val="0"/>
          <c:order val="0"/>
          <c:explosion val="8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707-4177-B7F7-4C81C20D649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0707-4177-B7F7-4C81C20D6491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0707-4177-B7F7-4C81C20D6491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0707-4177-B7F7-4C81C20D6491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0707-4177-B7F7-4C81C20D6491}"/>
              </c:ext>
            </c:extLst>
          </c:dPt>
          <c:dLbls>
            <c:dLbl>
              <c:idx val="0"/>
              <c:layout>
                <c:manualLayout>
                  <c:x val="-1.1737262124002456E-2"/>
                  <c:y val="-0.3021004237215446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707-4177-B7F7-4C81C20D6491}"/>
                </c:ext>
              </c:extLst>
            </c:dLbl>
            <c:dLbl>
              <c:idx val="1"/>
              <c:layout>
                <c:manualLayout>
                  <c:x val="0.27012863964176131"/>
                  <c:y val="2.9250231045063028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707-4177-B7F7-4C81C20D6491}"/>
                </c:ext>
              </c:extLst>
            </c:dLbl>
            <c:dLbl>
              <c:idx val="2"/>
              <c:layout>
                <c:manualLayout>
                  <c:x val="0.11491260781499417"/>
                  <c:y val="4.0297119722779752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707-4177-B7F7-4C81C20D6491}"/>
                </c:ext>
              </c:extLst>
            </c:dLbl>
            <c:dLbl>
              <c:idx val="3"/>
              <c:layout>
                <c:manualLayout>
                  <c:x val="-8.305567785821312E-2"/>
                  <c:y val="-4.3514546597168309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07-4177-B7F7-4C81C20D6491}"/>
                </c:ext>
              </c:extLst>
            </c:dLbl>
            <c:dLbl>
              <c:idx val="4"/>
              <c:layout>
                <c:manualLayout>
                  <c:x val="-0.24354683943893726"/>
                  <c:y val="-1.233835966582608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707-4177-B7F7-4C81C20D6491}"/>
                </c:ext>
              </c:extLst>
            </c:dLbl>
            <c:dLbl>
              <c:idx val="5"/>
              <c:layout>
                <c:manualLayout>
                  <c:x val="1.8800252183127874E-2"/>
                  <c:y val="-0.12297977458700016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707-4177-B7F7-4C81C20D649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'[1]Qark  (1) buxh 2027'!$A$17:$B$21</c:f>
              <c:strCache>
                <c:ptCount val="5"/>
                <c:pt idx="0">
                  <c:v>Paga dhe meditje </c:v>
                </c:pt>
                <c:pt idx="1">
                  <c:v>Mallra dhe sherbime</c:v>
                </c:pt>
                <c:pt idx="2">
                  <c:v>Shpenzime Komunale</c:v>
                </c:pt>
                <c:pt idx="3">
                  <c:v>Subvencione</c:v>
                </c:pt>
                <c:pt idx="4">
                  <c:v>Investime Kapitale</c:v>
                </c:pt>
              </c:strCache>
            </c:strRef>
          </c:cat>
          <c:val>
            <c:numRef>
              <c:f>'[1]Qark  (1) buxh 2027'!$C$17:$C$21</c:f>
              <c:numCache>
                <c:formatCode>General</c:formatCode>
                <c:ptCount val="5"/>
                <c:pt idx="0">
                  <c:v>6829820.0012593586</c:v>
                </c:pt>
                <c:pt idx="1">
                  <c:v>2372033</c:v>
                </c:pt>
                <c:pt idx="2">
                  <c:v>379500</c:v>
                </c:pt>
                <c:pt idx="3">
                  <c:v>1315000</c:v>
                </c:pt>
                <c:pt idx="4">
                  <c:v>6135217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07-4177-B7F7-4C81C20D6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Kategorit ekonomike </a:t>
            </a:r>
          </a:p>
        </c:rich>
      </c:tx>
      <c:overlay val="0"/>
    </c:title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07203342103E-2"/>
          <c:y val="0.20539743058433485"/>
          <c:w val="0.81388888888888888"/>
          <c:h val="0.64767096821230674"/>
        </c:manualLayout>
      </c:layout>
      <c:pie3DChart>
        <c:varyColors val="1"/>
        <c:ser>
          <c:idx val="0"/>
          <c:order val="0"/>
          <c:explosion val="8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84D-4CEF-92C8-368D56C9C32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C84D-4CEF-92C8-368D56C9C326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C84D-4CEF-92C8-368D56C9C326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C84D-4CEF-92C8-368D56C9C326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C84D-4CEF-92C8-368D56C9C326}"/>
              </c:ext>
            </c:extLst>
          </c:dPt>
          <c:dLbls>
            <c:dLbl>
              <c:idx val="0"/>
              <c:layout>
                <c:manualLayout>
                  <c:x val="-1.1737262124002456E-2"/>
                  <c:y val="-0.3021004237215446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84D-4CEF-92C8-368D56C9C326}"/>
                </c:ext>
              </c:extLst>
            </c:dLbl>
            <c:dLbl>
              <c:idx val="1"/>
              <c:layout>
                <c:manualLayout>
                  <c:x val="0.27012863964176131"/>
                  <c:y val="2.9250231045063028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84D-4CEF-92C8-368D56C9C326}"/>
                </c:ext>
              </c:extLst>
            </c:dLbl>
            <c:dLbl>
              <c:idx val="2"/>
              <c:layout>
                <c:manualLayout>
                  <c:x val="0.11491260781499417"/>
                  <c:y val="4.0297119722779752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84D-4CEF-92C8-368D56C9C326}"/>
                </c:ext>
              </c:extLst>
            </c:dLbl>
            <c:dLbl>
              <c:idx val="3"/>
              <c:layout>
                <c:manualLayout>
                  <c:x val="-8.305567785821312E-2"/>
                  <c:y val="-4.3514546597168309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84D-4CEF-92C8-368D56C9C326}"/>
                </c:ext>
              </c:extLst>
            </c:dLbl>
            <c:dLbl>
              <c:idx val="4"/>
              <c:layout>
                <c:manualLayout>
                  <c:x val="-0.24354683943893726"/>
                  <c:y val="-1.233835966582608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84D-4CEF-92C8-368D56C9C326}"/>
                </c:ext>
              </c:extLst>
            </c:dLbl>
            <c:dLbl>
              <c:idx val="5"/>
              <c:layout>
                <c:manualLayout>
                  <c:x val="1.8800252183127874E-2"/>
                  <c:y val="-0.12297977458700016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84D-4CEF-92C8-368D56C9C32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'[2]Qark  (2) buxh 2028'!$A$17:$B$21</c:f>
              <c:strCache>
                <c:ptCount val="5"/>
                <c:pt idx="0">
                  <c:v>Paga dhe meditje </c:v>
                </c:pt>
                <c:pt idx="1">
                  <c:v>Mallra dhe sherbime</c:v>
                </c:pt>
                <c:pt idx="2">
                  <c:v>Shpenzime Komunale</c:v>
                </c:pt>
                <c:pt idx="3">
                  <c:v>Subvencione</c:v>
                </c:pt>
                <c:pt idx="4">
                  <c:v>Investime Kapitale</c:v>
                </c:pt>
              </c:strCache>
            </c:strRef>
          </c:cat>
          <c:val>
            <c:numRef>
              <c:f>'[2]Qark  (2) buxh 2028'!$C$17:$C$21</c:f>
              <c:numCache>
                <c:formatCode>General</c:formatCode>
                <c:ptCount val="5"/>
                <c:pt idx="0">
                  <c:v>6863968.9967503501</c:v>
                </c:pt>
                <c:pt idx="1">
                  <c:v>2400000</c:v>
                </c:pt>
                <c:pt idx="2">
                  <c:v>430000</c:v>
                </c:pt>
                <c:pt idx="3">
                  <c:v>1400000</c:v>
                </c:pt>
                <c:pt idx="4">
                  <c:v>6838919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84D-4CEF-92C8-368D56C9C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Kategorit ekonomike </a:t>
            </a:r>
          </a:p>
        </c:rich>
      </c:tx>
      <c:overlay val="0"/>
    </c:title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07203342103E-2"/>
          <c:y val="0.20539743058433485"/>
          <c:w val="0.81388888888888888"/>
          <c:h val="0.64767096821230674"/>
        </c:manualLayout>
      </c:layout>
      <c:pie3DChart>
        <c:varyColors val="1"/>
        <c:ser>
          <c:idx val="0"/>
          <c:order val="0"/>
          <c:explosion val="8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F5A-4343-A3C0-2763EA4276E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1F5A-4343-A3C0-2763EA4276E6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1F5A-4343-A3C0-2763EA4276E6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1F5A-4343-A3C0-2763EA4276E6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1F5A-4343-A3C0-2763EA4276E6}"/>
              </c:ext>
            </c:extLst>
          </c:dPt>
          <c:dLbls>
            <c:dLbl>
              <c:idx val="0"/>
              <c:layout>
                <c:manualLayout>
                  <c:x val="-1.1737262124002456E-2"/>
                  <c:y val="-0.3021004237215446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F5A-4343-A3C0-2763EA4276E6}"/>
                </c:ext>
              </c:extLst>
            </c:dLbl>
            <c:dLbl>
              <c:idx val="1"/>
              <c:layout>
                <c:manualLayout>
                  <c:x val="0.27012863964176131"/>
                  <c:y val="2.9250231045063028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5A-4343-A3C0-2763EA4276E6}"/>
                </c:ext>
              </c:extLst>
            </c:dLbl>
            <c:dLbl>
              <c:idx val="2"/>
              <c:layout>
                <c:manualLayout>
                  <c:x val="0.11491260781499417"/>
                  <c:y val="4.0297119722779752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F5A-4343-A3C0-2763EA4276E6}"/>
                </c:ext>
              </c:extLst>
            </c:dLbl>
            <c:dLbl>
              <c:idx val="3"/>
              <c:layout>
                <c:manualLayout>
                  <c:x val="-8.305567785821312E-2"/>
                  <c:y val="-4.3514546597168309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5A-4343-A3C0-2763EA4276E6}"/>
                </c:ext>
              </c:extLst>
            </c:dLbl>
            <c:dLbl>
              <c:idx val="4"/>
              <c:layout>
                <c:manualLayout>
                  <c:x val="-0.24354683943893726"/>
                  <c:y val="-1.233835966582608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F5A-4343-A3C0-2763EA4276E6}"/>
                </c:ext>
              </c:extLst>
            </c:dLbl>
            <c:dLbl>
              <c:idx val="5"/>
              <c:layout>
                <c:manualLayout>
                  <c:x val="1.8800252183127874E-2"/>
                  <c:y val="-0.12297977458700016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5A-4343-A3C0-2763EA4276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'[3]Qark  (2) buxh 2029'!$A$17:$B$21</c:f>
              <c:strCache>
                <c:ptCount val="5"/>
                <c:pt idx="0">
                  <c:v>Paga dhe meditje </c:v>
                </c:pt>
                <c:pt idx="1">
                  <c:v>Mallra dhe sherbime</c:v>
                </c:pt>
                <c:pt idx="2">
                  <c:v>Shpenzime Komunale</c:v>
                </c:pt>
                <c:pt idx="3">
                  <c:v>Subvencione</c:v>
                </c:pt>
                <c:pt idx="4">
                  <c:v>Investime Kapitale</c:v>
                </c:pt>
              </c:strCache>
            </c:strRef>
          </c:cat>
          <c:val>
            <c:numRef>
              <c:f>'[3]Qark  (2) buxh 2029'!$C$17:$C$21</c:f>
              <c:numCache>
                <c:formatCode>_(* #,##0.00_);_(* \(#,##0.00\);_(* "-"??_);_(@_)</c:formatCode>
                <c:ptCount val="5"/>
                <c:pt idx="0">
                  <c:v>6898287.9967503501</c:v>
                </c:pt>
                <c:pt idx="1">
                  <c:v>2500000</c:v>
                </c:pt>
                <c:pt idx="2">
                  <c:v>470000</c:v>
                </c:pt>
                <c:pt idx="3">
                  <c:v>1500000</c:v>
                </c:pt>
                <c:pt idx="4">
                  <c:v>7292533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F5A-4343-A3C0-2763EA427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180974</xdr:colOff>
      <xdr:row>23</xdr:row>
      <xdr:rowOff>180976</xdr:rowOff>
    </xdr:from>
    <xdr:to>
      <xdr:col>3</xdr:col>
      <xdr:colOff>2924174</xdr:colOff>
      <xdr:row>39</xdr:row>
      <xdr:rowOff>133351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46982404-2016-4AF2-8826-4C35879848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152400</xdr:colOff>
      <xdr:row>74</xdr:row>
      <xdr:rowOff>180975</xdr:rowOff>
    </xdr:from>
    <xdr:to>
      <xdr:col>3</xdr:col>
      <xdr:colOff>2924175</xdr:colOff>
      <xdr:row>89</xdr:row>
      <xdr:rowOff>142875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A5617CBF-4D93-4E44-9186-8225E95F86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142875</xdr:colOff>
      <xdr:row>123</xdr:row>
      <xdr:rowOff>180975</xdr:rowOff>
    </xdr:from>
    <xdr:to>
      <xdr:col>3</xdr:col>
      <xdr:colOff>2924175</xdr:colOff>
      <xdr:row>139</xdr:row>
      <xdr:rowOff>66675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49938733-B792-4946-ACD4-0E632FE419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Qarkorja%20e%20Buxhetit%20%202027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Qarkorja%20e%20Buxhetit%20%202028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Qarkorja%20e%20Buxhetit%20%202029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ark  (1) buxh 2027"/>
      <sheetName val="Sqarimi"/>
      <sheetName val="Tabela 4.1"/>
      <sheetName val="Tabela 4.2"/>
      <sheetName val=" Tabela 4.3 "/>
      <sheetName val="Kat. ekonomike2027"/>
      <sheetName val="Buxheti 2027"/>
      <sheetName val="Pagat 2027"/>
      <sheetName val="Subvencione2027"/>
      <sheetName val="Mallra2027"/>
      <sheetName val="Komunali2027"/>
      <sheetName val="Ivk2027"/>
      <sheetName val="Projektet 2027"/>
      <sheetName val="Projektet me Donator 2027"/>
      <sheetName val="Buxhetimi Gjinor"/>
      <sheetName val="Treguesit e Performances"/>
    </sheetNames>
    <sheetDataSet>
      <sheetData sheetId="0">
        <row r="17">
          <cell r="B17" t="str">
            <v xml:space="preserve">Paga dhe meditje </v>
          </cell>
          <cell r="C17">
            <v>6829820.0012593586</v>
          </cell>
        </row>
        <row r="18">
          <cell r="B18" t="str">
            <v>Mallra dhe sherbime</v>
          </cell>
          <cell r="C18">
            <v>2372033</v>
          </cell>
        </row>
        <row r="19">
          <cell r="B19" t="str">
            <v>Shpenzime Komunale</v>
          </cell>
          <cell r="C19">
            <v>379500</v>
          </cell>
        </row>
        <row r="20">
          <cell r="B20" t="str">
            <v>Subvencione</v>
          </cell>
          <cell r="C20">
            <v>1315000</v>
          </cell>
        </row>
        <row r="21">
          <cell r="B21" t="str">
            <v>Investime Kapitale</v>
          </cell>
          <cell r="C21">
            <v>6135217</v>
          </cell>
        </row>
      </sheetData>
      <sheetData sheetId="1"/>
      <sheetData sheetId="2">
        <row r="6">
          <cell r="H6">
            <v>6829820.0012593586</v>
          </cell>
          <cell r="I6">
            <v>2372033</v>
          </cell>
          <cell r="J6">
            <v>379500</v>
          </cell>
          <cell r="K6">
            <v>1315000</v>
          </cell>
          <cell r="L6">
            <v>6135217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ark  (2) buxh 2028"/>
      <sheetName val="Sqarimi"/>
      <sheetName val="Tabela 4.1"/>
      <sheetName val="Tabela 4.2"/>
      <sheetName val=" Tabela 4.3 "/>
      <sheetName val="Kat. ekonomike2028"/>
      <sheetName val="Buxheti 2028"/>
      <sheetName val="Pagat 2028"/>
      <sheetName val="Subvencione2028"/>
      <sheetName val="Mallra2028"/>
      <sheetName val="Komunali2028"/>
      <sheetName val="Ivk2028"/>
      <sheetName val="Projektet 2028"/>
    </sheetNames>
    <sheetDataSet>
      <sheetData sheetId="0">
        <row r="17">
          <cell r="B17" t="str">
            <v xml:space="preserve">Paga dhe meditje </v>
          </cell>
          <cell r="C17">
            <v>6863968.9967503501</v>
          </cell>
        </row>
        <row r="18">
          <cell r="B18" t="str">
            <v>Mallra dhe sherbime</v>
          </cell>
          <cell r="C18">
            <v>2400000</v>
          </cell>
        </row>
        <row r="19">
          <cell r="B19" t="str">
            <v>Shpenzime Komunale</v>
          </cell>
          <cell r="C19">
            <v>430000</v>
          </cell>
        </row>
        <row r="20">
          <cell r="B20" t="str">
            <v>Subvencione</v>
          </cell>
          <cell r="C20">
            <v>1400000</v>
          </cell>
        </row>
        <row r="21">
          <cell r="B21" t="str">
            <v>Investime Kapitale</v>
          </cell>
          <cell r="C21">
            <v>6838919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ark  (2) buxh 2029"/>
      <sheetName val="Sqarimi"/>
      <sheetName val="Tabela 4.1"/>
      <sheetName val="Tabela 4.2"/>
      <sheetName val=" Tabela 4.3 "/>
      <sheetName val="Kat. ekonomike2029"/>
      <sheetName val="Buxheti 2029"/>
      <sheetName val="Pagat 2029"/>
      <sheetName val="Subvencione2029"/>
      <sheetName val="Mallra2029"/>
      <sheetName val="Komunali2029"/>
      <sheetName val="Ivk2029"/>
      <sheetName val="Projektet 2029"/>
    </sheetNames>
    <sheetDataSet>
      <sheetData sheetId="0">
        <row r="17">
          <cell r="B17" t="str">
            <v xml:space="preserve">Paga dhe meditje </v>
          </cell>
          <cell r="C17">
            <v>6898287.9967503501</v>
          </cell>
        </row>
        <row r="18">
          <cell r="B18" t="str">
            <v>Mallra dhe sherbime</v>
          </cell>
          <cell r="C18">
            <v>2500000</v>
          </cell>
        </row>
        <row r="19">
          <cell r="B19" t="str">
            <v>Shpenzime Komunale</v>
          </cell>
          <cell r="C19">
            <v>470000</v>
          </cell>
        </row>
        <row r="20">
          <cell r="B20" t="str">
            <v>Subvencione</v>
          </cell>
          <cell r="C20">
            <v>1500000</v>
          </cell>
        </row>
        <row r="21">
          <cell r="B21" t="str">
            <v>Investime Kapitale</v>
          </cell>
          <cell r="C21">
            <v>7292533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24"/>
  <sheetViews>
    <sheetView topLeftCell="A133" zoomScaleNormal="100" workbookViewId="0">
      <selection activeCell="J121" sqref="J121"/>
    </sheetView>
  </sheetViews>
  <sheetFormatPr defaultRowHeight="15" x14ac:dyDescent="0.25"/>
  <cols>
    <col min="1" max="1" width="2.42578125" customWidth="1"/>
    <col min="2" max="2" width="19.85546875" customWidth="1"/>
    <col min="3" max="3" width="46.140625" bestFit="1" customWidth="1"/>
    <col min="4" max="4" width="44.85546875" customWidth="1"/>
    <col min="5" max="5" width="10.140625" customWidth="1"/>
    <col min="253" max="253" width="19.85546875" customWidth="1"/>
    <col min="254" max="254" width="46.140625" bestFit="1" customWidth="1"/>
    <col min="255" max="255" width="44.85546875" customWidth="1"/>
    <col min="256" max="256" width="10.140625" customWidth="1"/>
    <col min="257" max="257" width="20.140625" customWidth="1"/>
    <col min="258" max="258" width="11.85546875" bestFit="1" customWidth="1"/>
    <col min="509" max="509" width="19.85546875" customWidth="1"/>
    <col min="510" max="510" width="46.140625" bestFit="1" customWidth="1"/>
    <col min="511" max="511" width="44.85546875" customWidth="1"/>
    <col min="512" max="512" width="10.140625" customWidth="1"/>
    <col min="513" max="513" width="20.140625" customWidth="1"/>
    <col min="514" max="514" width="11.85546875" bestFit="1" customWidth="1"/>
    <col min="765" max="765" width="19.85546875" customWidth="1"/>
    <col min="766" max="766" width="46.140625" bestFit="1" customWidth="1"/>
    <col min="767" max="767" width="44.85546875" customWidth="1"/>
    <col min="768" max="768" width="10.140625" customWidth="1"/>
    <col min="769" max="769" width="20.140625" customWidth="1"/>
    <col min="770" max="770" width="11.85546875" bestFit="1" customWidth="1"/>
    <col min="1021" max="1021" width="19.85546875" customWidth="1"/>
    <col min="1022" max="1022" width="46.140625" bestFit="1" customWidth="1"/>
    <col min="1023" max="1023" width="44.85546875" customWidth="1"/>
    <col min="1024" max="1024" width="10.140625" customWidth="1"/>
    <col min="1025" max="1025" width="20.140625" customWidth="1"/>
    <col min="1026" max="1026" width="11.85546875" bestFit="1" customWidth="1"/>
    <col min="1277" max="1277" width="19.85546875" customWidth="1"/>
    <col min="1278" max="1278" width="46.140625" bestFit="1" customWidth="1"/>
    <col min="1279" max="1279" width="44.85546875" customWidth="1"/>
    <col min="1280" max="1280" width="10.140625" customWidth="1"/>
    <col min="1281" max="1281" width="20.140625" customWidth="1"/>
    <col min="1282" max="1282" width="11.85546875" bestFit="1" customWidth="1"/>
    <col min="1533" max="1533" width="19.85546875" customWidth="1"/>
    <col min="1534" max="1534" width="46.140625" bestFit="1" customWidth="1"/>
    <col min="1535" max="1535" width="44.85546875" customWidth="1"/>
    <col min="1536" max="1536" width="10.140625" customWidth="1"/>
    <col min="1537" max="1537" width="20.140625" customWidth="1"/>
    <col min="1538" max="1538" width="11.85546875" bestFit="1" customWidth="1"/>
    <col min="1789" max="1789" width="19.85546875" customWidth="1"/>
    <col min="1790" max="1790" width="46.140625" bestFit="1" customWidth="1"/>
    <col min="1791" max="1791" width="44.85546875" customWidth="1"/>
    <col min="1792" max="1792" width="10.140625" customWidth="1"/>
    <col min="1793" max="1793" width="20.140625" customWidth="1"/>
    <col min="1794" max="1794" width="11.85546875" bestFit="1" customWidth="1"/>
    <col min="2045" max="2045" width="19.85546875" customWidth="1"/>
    <col min="2046" max="2046" width="46.140625" bestFit="1" customWidth="1"/>
    <col min="2047" max="2047" width="44.85546875" customWidth="1"/>
    <col min="2048" max="2048" width="10.140625" customWidth="1"/>
    <col min="2049" max="2049" width="20.140625" customWidth="1"/>
    <col min="2050" max="2050" width="11.85546875" bestFit="1" customWidth="1"/>
    <col min="2301" max="2301" width="19.85546875" customWidth="1"/>
    <col min="2302" max="2302" width="46.140625" bestFit="1" customWidth="1"/>
    <col min="2303" max="2303" width="44.85546875" customWidth="1"/>
    <col min="2304" max="2304" width="10.140625" customWidth="1"/>
    <col min="2305" max="2305" width="20.140625" customWidth="1"/>
    <col min="2306" max="2306" width="11.85546875" bestFit="1" customWidth="1"/>
    <col min="2557" max="2557" width="19.85546875" customWidth="1"/>
    <col min="2558" max="2558" width="46.140625" bestFit="1" customWidth="1"/>
    <col min="2559" max="2559" width="44.85546875" customWidth="1"/>
    <col min="2560" max="2560" width="10.140625" customWidth="1"/>
    <col min="2561" max="2561" width="20.140625" customWidth="1"/>
    <col min="2562" max="2562" width="11.85546875" bestFit="1" customWidth="1"/>
    <col min="2813" max="2813" width="19.85546875" customWidth="1"/>
    <col min="2814" max="2814" width="46.140625" bestFit="1" customWidth="1"/>
    <col min="2815" max="2815" width="44.85546875" customWidth="1"/>
    <col min="2816" max="2816" width="10.140625" customWidth="1"/>
    <col min="2817" max="2817" width="20.140625" customWidth="1"/>
    <col min="2818" max="2818" width="11.85546875" bestFit="1" customWidth="1"/>
    <col min="3069" max="3069" width="19.85546875" customWidth="1"/>
    <col min="3070" max="3070" width="46.140625" bestFit="1" customWidth="1"/>
    <col min="3071" max="3071" width="44.85546875" customWidth="1"/>
    <col min="3072" max="3072" width="10.140625" customWidth="1"/>
    <col min="3073" max="3073" width="20.140625" customWidth="1"/>
    <col min="3074" max="3074" width="11.85546875" bestFit="1" customWidth="1"/>
    <col min="3325" max="3325" width="19.85546875" customWidth="1"/>
    <col min="3326" max="3326" width="46.140625" bestFit="1" customWidth="1"/>
    <col min="3327" max="3327" width="44.85546875" customWidth="1"/>
    <col min="3328" max="3328" width="10.140625" customWidth="1"/>
    <col min="3329" max="3329" width="20.140625" customWidth="1"/>
    <col min="3330" max="3330" width="11.85546875" bestFit="1" customWidth="1"/>
    <col min="3581" max="3581" width="19.85546875" customWidth="1"/>
    <col min="3582" max="3582" width="46.140625" bestFit="1" customWidth="1"/>
    <col min="3583" max="3583" width="44.85546875" customWidth="1"/>
    <col min="3584" max="3584" width="10.140625" customWidth="1"/>
    <col min="3585" max="3585" width="20.140625" customWidth="1"/>
    <col min="3586" max="3586" width="11.85546875" bestFit="1" customWidth="1"/>
    <col min="3837" max="3837" width="19.85546875" customWidth="1"/>
    <col min="3838" max="3838" width="46.140625" bestFit="1" customWidth="1"/>
    <col min="3839" max="3839" width="44.85546875" customWidth="1"/>
    <col min="3840" max="3840" width="10.140625" customWidth="1"/>
    <col min="3841" max="3841" width="20.140625" customWidth="1"/>
    <col min="3842" max="3842" width="11.85546875" bestFit="1" customWidth="1"/>
    <col min="4093" max="4093" width="19.85546875" customWidth="1"/>
    <col min="4094" max="4094" width="46.140625" bestFit="1" customWidth="1"/>
    <col min="4095" max="4095" width="44.85546875" customWidth="1"/>
    <col min="4096" max="4096" width="10.140625" customWidth="1"/>
    <col min="4097" max="4097" width="20.140625" customWidth="1"/>
    <col min="4098" max="4098" width="11.85546875" bestFit="1" customWidth="1"/>
    <col min="4349" max="4349" width="19.85546875" customWidth="1"/>
    <col min="4350" max="4350" width="46.140625" bestFit="1" customWidth="1"/>
    <col min="4351" max="4351" width="44.85546875" customWidth="1"/>
    <col min="4352" max="4352" width="10.140625" customWidth="1"/>
    <col min="4353" max="4353" width="20.140625" customWidth="1"/>
    <col min="4354" max="4354" width="11.85546875" bestFit="1" customWidth="1"/>
    <col min="4605" max="4605" width="19.85546875" customWidth="1"/>
    <col min="4606" max="4606" width="46.140625" bestFit="1" customWidth="1"/>
    <col min="4607" max="4607" width="44.85546875" customWidth="1"/>
    <col min="4608" max="4608" width="10.140625" customWidth="1"/>
    <col min="4609" max="4609" width="20.140625" customWidth="1"/>
    <col min="4610" max="4610" width="11.85546875" bestFit="1" customWidth="1"/>
    <col min="4861" max="4861" width="19.85546875" customWidth="1"/>
    <col min="4862" max="4862" width="46.140625" bestFit="1" customWidth="1"/>
    <col min="4863" max="4863" width="44.85546875" customWidth="1"/>
    <col min="4864" max="4864" width="10.140625" customWidth="1"/>
    <col min="4865" max="4865" width="20.140625" customWidth="1"/>
    <col min="4866" max="4866" width="11.85546875" bestFit="1" customWidth="1"/>
    <col min="5117" max="5117" width="19.85546875" customWidth="1"/>
    <col min="5118" max="5118" width="46.140625" bestFit="1" customWidth="1"/>
    <col min="5119" max="5119" width="44.85546875" customWidth="1"/>
    <col min="5120" max="5120" width="10.140625" customWidth="1"/>
    <col min="5121" max="5121" width="20.140625" customWidth="1"/>
    <col min="5122" max="5122" width="11.85546875" bestFit="1" customWidth="1"/>
    <col min="5373" max="5373" width="19.85546875" customWidth="1"/>
    <col min="5374" max="5374" width="46.140625" bestFit="1" customWidth="1"/>
    <col min="5375" max="5375" width="44.85546875" customWidth="1"/>
    <col min="5376" max="5376" width="10.140625" customWidth="1"/>
    <col min="5377" max="5377" width="20.140625" customWidth="1"/>
    <col min="5378" max="5378" width="11.85546875" bestFit="1" customWidth="1"/>
    <col min="5629" max="5629" width="19.85546875" customWidth="1"/>
    <col min="5630" max="5630" width="46.140625" bestFit="1" customWidth="1"/>
    <col min="5631" max="5631" width="44.85546875" customWidth="1"/>
    <col min="5632" max="5632" width="10.140625" customWidth="1"/>
    <col min="5633" max="5633" width="20.140625" customWidth="1"/>
    <col min="5634" max="5634" width="11.85546875" bestFit="1" customWidth="1"/>
    <col min="5885" max="5885" width="19.85546875" customWidth="1"/>
    <col min="5886" max="5886" width="46.140625" bestFit="1" customWidth="1"/>
    <col min="5887" max="5887" width="44.85546875" customWidth="1"/>
    <col min="5888" max="5888" width="10.140625" customWidth="1"/>
    <col min="5889" max="5889" width="20.140625" customWidth="1"/>
    <col min="5890" max="5890" width="11.85546875" bestFit="1" customWidth="1"/>
    <col min="6141" max="6141" width="19.85546875" customWidth="1"/>
    <col min="6142" max="6142" width="46.140625" bestFit="1" customWidth="1"/>
    <col min="6143" max="6143" width="44.85546875" customWidth="1"/>
    <col min="6144" max="6144" width="10.140625" customWidth="1"/>
    <col min="6145" max="6145" width="20.140625" customWidth="1"/>
    <col min="6146" max="6146" width="11.85546875" bestFit="1" customWidth="1"/>
    <col min="6397" max="6397" width="19.85546875" customWidth="1"/>
    <col min="6398" max="6398" width="46.140625" bestFit="1" customWidth="1"/>
    <col min="6399" max="6399" width="44.85546875" customWidth="1"/>
    <col min="6400" max="6400" width="10.140625" customWidth="1"/>
    <col min="6401" max="6401" width="20.140625" customWidth="1"/>
    <col min="6402" max="6402" width="11.85546875" bestFit="1" customWidth="1"/>
    <col min="6653" max="6653" width="19.85546875" customWidth="1"/>
    <col min="6654" max="6654" width="46.140625" bestFit="1" customWidth="1"/>
    <col min="6655" max="6655" width="44.85546875" customWidth="1"/>
    <col min="6656" max="6656" width="10.140625" customWidth="1"/>
    <col min="6657" max="6657" width="20.140625" customWidth="1"/>
    <col min="6658" max="6658" width="11.85546875" bestFit="1" customWidth="1"/>
    <col min="6909" max="6909" width="19.85546875" customWidth="1"/>
    <col min="6910" max="6910" width="46.140625" bestFit="1" customWidth="1"/>
    <col min="6911" max="6911" width="44.85546875" customWidth="1"/>
    <col min="6912" max="6912" width="10.140625" customWidth="1"/>
    <col min="6913" max="6913" width="20.140625" customWidth="1"/>
    <col min="6914" max="6914" width="11.85546875" bestFit="1" customWidth="1"/>
    <col min="7165" max="7165" width="19.85546875" customWidth="1"/>
    <col min="7166" max="7166" width="46.140625" bestFit="1" customWidth="1"/>
    <col min="7167" max="7167" width="44.85546875" customWidth="1"/>
    <col min="7168" max="7168" width="10.140625" customWidth="1"/>
    <col min="7169" max="7169" width="20.140625" customWidth="1"/>
    <col min="7170" max="7170" width="11.85546875" bestFit="1" customWidth="1"/>
    <col min="7421" max="7421" width="19.85546875" customWidth="1"/>
    <col min="7422" max="7422" width="46.140625" bestFit="1" customWidth="1"/>
    <col min="7423" max="7423" width="44.85546875" customWidth="1"/>
    <col min="7424" max="7424" width="10.140625" customWidth="1"/>
    <col min="7425" max="7425" width="20.140625" customWidth="1"/>
    <col min="7426" max="7426" width="11.85546875" bestFit="1" customWidth="1"/>
    <col min="7677" max="7677" width="19.85546875" customWidth="1"/>
    <col min="7678" max="7678" width="46.140625" bestFit="1" customWidth="1"/>
    <col min="7679" max="7679" width="44.85546875" customWidth="1"/>
    <col min="7680" max="7680" width="10.140625" customWidth="1"/>
    <col min="7681" max="7681" width="20.140625" customWidth="1"/>
    <col min="7682" max="7682" width="11.85546875" bestFit="1" customWidth="1"/>
    <col min="7933" max="7933" width="19.85546875" customWidth="1"/>
    <col min="7934" max="7934" width="46.140625" bestFit="1" customWidth="1"/>
    <col min="7935" max="7935" width="44.85546875" customWidth="1"/>
    <col min="7936" max="7936" width="10.140625" customWidth="1"/>
    <col min="7937" max="7937" width="20.140625" customWidth="1"/>
    <col min="7938" max="7938" width="11.85546875" bestFit="1" customWidth="1"/>
    <col min="8189" max="8189" width="19.85546875" customWidth="1"/>
    <col min="8190" max="8190" width="46.140625" bestFit="1" customWidth="1"/>
    <col min="8191" max="8191" width="44.85546875" customWidth="1"/>
    <col min="8192" max="8192" width="10.140625" customWidth="1"/>
    <col min="8193" max="8193" width="20.140625" customWidth="1"/>
    <col min="8194" max="8194" width="11.85546875" bestFit="1" customWidth="1"/>
    <col min="8445" max="8445" width="19.85546875" customWidth="1"/>
    <col min="8446" max="8446" width="46.140625" bestFit="1" customWidth="1"/>
    <col min="8447" max="8447" width="44.85546875" customWidth="1"/>
    <col min="8448" max="8448" width="10.140625" customWidth="1"/>
    <col min="8449" max="8449" width="20.140625" customWidth="1"/>
    <col min="8450" max="8450" width="11.85546875" bestFit="1" customWidth="1"/>
    <col min="8701" max="8701" width="19.85546875" customWidth="1"/>
    <col min="8702" max="8702" width="46.140625" bestFit="1" customWidth="1"/>
    <col min="8703" max="8703" width="44.85546875" customWidth="1"/>
    <col min="8704" max="8704" width="10.140625" customWidth="1"/>
    <col min="8705" max="8705" width="20.140625" customWidth="1"/>
    <col min="8706" max="8706" width="11.85546875" bestFit="1" customWidth="1"/>
    <col min="8957" max="8957" width="19.85546875" customWidth="1"/>
    <col min="8958" max="8958" width="46.140625" bestFit="1" customWidth="1"/>
    <col min="8959" max="8959" width="44.85546875" customWidth="1"/>
    <col min="8960" max="8960" width="10.140625" customWidth="1"/>
    <col min="8961" max="8961" width="20.140625" customWidth="1"/>
    <col min="8962" max="8962" width="11.85546875" bestFit="1" customWidth="1"/>
    <col min="9213" max="9213" width="19.85546875" customWidth="1"/>
    <col min="9214" max="9214" width="46.140625" bestFit="1" customWidth="1"/>
    <col min="9215" max="9215" width="44.85546875" customWidth="1"/>
    <col min="9216" max="9216" width="10.140625" customWidth="1"/>
    <col min="9217" max="9217" width="20.140625" customWidth="1"/>
    <col min="9218" max="9218" width="11.85546875" bestFit="1" customWidth="1"/>
    <col min="9469" max="9469" width="19.85546875" customWidth="1"/>
    <col min="9470" max="9470" width="46.140625" bestFit="1" customWidth="1"/>
    <col min="9471" max="9471" width="44.85546875" customWidth="1"/>
    <col min="9472" max="9472" width="10.140625" customWidth="1"/>
    <col min="9473" max="9473" width="20.140625" customWidth="1"/>
    <col min="9474" max="9474" width="11.85546875" bestFit="1" customWidth="1"/>
    <col min="9725" max="9725" width="19.85546875" customWidth="1"/>
    <col min="9726" max="9726" width="46.140625" bestFit="1" customWidth="1"/>
    <col min="9727" max="9727" width="44.85546875" customWidth="1"/>
    <col min="9728" max="9728" width="10.140625" customWidth="1"/>
    <col min="9729" max="9729" width="20.140625" customWidth="1"/>
    <col min="9730" max="9730" width="11.85546875" bestFit="1" customWidth="1"/>
    <col min="9981" max="9981" width="19.85546875" customWidth="1"/>
    <col min="9982" max="9982" width="46.140625" bestFit="1" customWidth="1"/>
    <col min="9983" max="9983" width="44.85546875" customWidth="1"/>
    <col min="9984" max="9984" width="10.140625" customWidth="1"/>
    <col min="9985" max="9985" width="20.140625" customWidth="1"/>
    <col min="9986" max="9986" width="11.85546875" bestFit="1" customWidth="1"/>
    <col min="10237" max="10237" width="19.85546875" customWidth="1"/>
    <col min="10238" max="10238" width="46.140625" bestFit="1" customWidth="1"/>
    <col min="10239" max="10239" width="44.85546875" customWidth="1"/>
    <col min="10240" max="10240" width="10.140625" customWidth="1"/>
    <col min="10241" max="10241" width="20.140625" customWidth="1"/>
    <col min="10242" max="10242" width="11.85546875" bestFit="1" customWidth="1"/>
    <col min="10493" max="10493" width="19.85546875" customWidth="1"/>
    <col min="10494" max="10494" width="46.140625" bestFit="1" customWidth="1"/>
    <col min="10495" max="10495" width="44.85546875" customWidth="1"/>
    <col min="10496" max="10496" width="10.140625" customWidth="1"/>
    <col min="10497" max="10497" width="20.140625" customWidth="1"/>
    <col min="10498" max="10498" width="11.85546875" bestFit="1" customWidth="1"/>
    <col min="10749" max="10749" width="19.85546875" customWidth="1"/>
    <col min="10750" max="10750" width="46.140625" bestFit="1" customWidth="1"/>
    <col min="10751" max="10751" width="44.85546875" customWidth="1"/>
    <col min="10752" max="10752" width="10.140625" customWidth="1"/>
    <col min="10753" max="10753" width="20.140625" customWidth="1"/>
    <col min="10754" max="10754" width="11.85546875" bestFit="1" customWidth="1"/>
    <col min="11005" max="11005" width="19.85546875" customWidth="1"/>
    <col min="11006" max="11006" width="46.140625" bestFit="1" customWidth="1"/>
    <col min="11007" max="11007" width="44.85546875" customWidth="1"/>
    <col min="11008" max="11008" width="10.140625" customWidth="1"/>
    <col min="11009" max="11009" width="20.140625" customWidth="1"/>
    <col min="11010" max="11010" width="11.85546875" bestFit="1" customWidth="1"/>
    <col min="11261" max="11261" width="19.85546875" customWidth="1"/>
    <col min="11262" max="11262" width="46.140625" bestFit="1" customWidth="1"/>
    <col min="11263" max="11263" width="44.85546875" customWidth="1"/>
    <col min="11264" max="11264" width="10.140625" customWidth="1"/>
    <col min="11265" max="11265" width="20.140625" customWidth="1"/>
    <col min="11266" max="11266" width="11.85546875" bestFit="1" customWidth="1"/>
    <col min="11517" max="11517" width="19.85546875" customWidth="1"/>
    <col min="11518" max="11518" width="46.140625" bestFit="1" customWidth="1"/>
    <col min="11519" max="11519" width="44.85546875" customWidth="1"/>
    <col min="11520" max="11520" width="10.140625" customWidth="1"/>
    <col min="11521" max="11521" width="20.140625" customWidth="1"/>
    <col min="11522" max="11522" width="11.85546875" bestFit="1" customWidth="1"/>
    <col min="11773" max="11773" width="19.85546875" customWidth="1"/>
    <col min="11774" max="11774" width="46.140625" bestFit="1" customWidth="1"/>
    <col min="11775" max="11775" width="44.85546875" customWidth="1"/>
    <col min="11776" max="11776" width="10.140625" customWidth="1"/>
    <col min="11777" max="11777" width="20.140625" customWidth="1"/>
    <col min="11778" max="11778" width="11.85546875" bestFit="1" customWidth="1"/>
    <col min="12029" max="12029" width="19.85546875" customWidth="1"/>
    <col min="12030" max="12030" width="46.140625" bestFit="1" customWidth="1"/>
    <col min="12031" max="12031" width="44.85546875" customWidth="1"/>
    <col min="12032" max="12032" width="10.140625" customWidth="1"/>
    <col min="12033" max="12033" width="20.140625" customWidth="1"/>
    <col min="12034" max="12034" width="11.85546875" bestFit="1" customWidth="1"/>
    <col min="12285" max="12285" width="19.85546875" customWidth="1"/>
    <col min="12286" max="12286" width="46.140625" bestFit="1" customWidth="1"/>
    <col min="12287" max="12287" width="44.85546875" customWidth="1"/>
    <col min="12288" max="12288" width="10.140625" customWidth="1"/>
    <col min="12289" max="12289" width="20.140625" customWidth="1"/>
    <col min="12290" max="12290" width="11.85546875" bestFit="1" customWidth="1"/>
    <col min="12541" max="12541" width="19.85546875" customWidth="1"/>
    <col min="12542" max="12542" width="46.140625" bestFit="1" customWidth="1"/>
    <col min="12543" max="12543" width="44.85546875" customWidth="1"/>
    <col min="12544" max="12544" width="10.140625" customWidth="1"/>
    <col min="12545" max="12545" width="20.140625" customWidth="1"/>
    <col min="12546" max="12546" width="11.85546875" bestFit="1" customWidth="1"/>
    <col min="12797" max="12797" width="19.85546875" customWidth="1"/>
    <col min="12798" max="12798" width="46.140625" bestFit="1" customWidth="1"/>
    <col min="12799" max="12799" width="44.85546875" customWidth="1"/>
    <col min="12800" max="12800" width="10.140625" customWidth="1"/>
    <col min="12801" max="12801" width="20.140625" customWidth="1"/>
    <col min="12802" max="12802" width="11.85546875" bestFit="1" customWidth="1"/>
    <col min="13053" max="13053" width="19.85546875" customWidth="1"/>
    <col min="13054" max="13054" width="46.140625" bestFit="1" customWidth="1"/>
    <col min="13055" max="13055" width="44.85546875" customWidth="1"/>
    <col min="13056" max="13056" width="10.140625" customWidth="1"/>
    <col min="13057" max="13057" width="20.140625" customWidth="1"/>
    <col min="13058" max="13058" width="11.85546875" bestFit="1" customWidth="1"/>
    <col min="13309" max="13309" width="19.85546875" customWidth="1"/>
    <col min="13310" max="13310" width="46.140625" bestFit="1" customWidth="1"/>
    <col min="13311" max="13311" width="44.85546875" customWidth="1"/>
    <col min="13312" max="13312" width="10.140625" customWidth="1"/>
    <col min="13313" max="13313" width="20.140625" customWidth="1"/>
    <col min="13314" max="13314" width="11.85546875" bestFit="1" customWidth="1"/>
    <col min="13565" max="13565" width="19.85546875" customWidth="1"/>
    <col min="13566" max="13566" width="46.140625" bestFit="1" customWidth="1"/>
    <col min="13567" max="13567" width="44.85546875" customWidth="1"/>
    <col min="13568" max="13568" width="10.140625" customWidth="1"/>
    <col min="13569" max="13569" width="20.140625" customWidth="1"/>
    <col min="13570" max="13570" width="11.85546875" bestFit="1" customWidth="1"/>
    <col min="13821" max="13821" width="19.85546875" customWidth="1"/>
    <col min="13822" max="13822" width="46.140625" bestFit="1" customWidth="1"/>
    <col min="13823" max="13823" width="44.85546875" customWidth="1"/>
    <col min="13824" max="13824" width="10.140625" customWidth="1"/>
    <col min="13825" max="13825" width="20.140625" customWidth="1"/>
    <col min="13826" max="13826" width="11.85546875" bestFit="1" customWidth="1"/>
    <col min="14077" max="14077" width="19.85546875" customWidth="1"/>
    <col min="14078" max="14078" width="46.140625" bestFit="1" customWidth="1"/>
    <col min="14079" max="14079" width="44.85546875" customWidth="1"/>
    <col min="14080" max="14080" width="10.140625" customWidth="1"/>
    <col min="14081" max="14081" width="20.140625" customWidth="1"/>
    <col min="14082" max="14082" width="11.85546875" bestFit="1" customWidth="1"/>
    <col min="14333" max="14333" width="19.85546875" customWidth="1"/>
    <col min="14334" max="14334" width="46.140625" bestFit="1" customWidth="1"/>
    <col min="14335" max="14335" width="44.85546875" customWidth="1"/>
    <col min="14336" max="14336" width="10.140625" customWidth="1"/>
    <col min="14337" max="14337" width="20.140625" customWidth="1"/>
    <col min="14338" max="14338" width="11.85546875" bestFit="1" customWidth="1"/>
    <col min="14589" max="14589" width="19.85546875" customWidth="1"/>
    <col min="14590" max="14590" width="46.140625" bestFit="1" customWidth="1"/>
    <col min="14591" max="14591" width="44.85546875" customWidth="1"/>
    <col min="14592" max="14592" width="10.140625" customWidth="1"/>
    <col min="14593" max="14593" width="20.140625" customWidth="1"/>
    <col min="14594" max="14594" width="11.85546875" bestFit="1" customWidth="1"/>
    <col min="14845" max="14845" width="19.85546875" customWidth="1"/>
    <col min="14846" max="14846" width="46.140625" bestFit="1" customWidth="1"/>
    <col min="14847" max="14847" width="44.85546875" customWidth="1"/>
    <col min="14848" max="14848" width="10.140625" customWidth="1"/>
    <col min="14849" max="14849" width="20.140625" customWidth="1"/>
    <col min="14850" max="14850" width="11.85546875" bestFit="1" customWidth="1"/>
    <col min="15101" max="15101" width="19.85546875" customWidth="1"/>
    <col min="15102" max="15102" width="46.140625" bestFit="1" customWidth="1"/>
    <col min="15103" max="15103" width="44.85546875" customWidth="1"/>
    <col min="15104" max="15104" width="10.140625" customWidth="1"/>
    <col min="15105" max="15105" width="20.140625" customWidth="1"/>
    <col min="15106" max="15106" width="11.85546875" bestFit="1" customWidth="1"/>
    <col min="15357" max="15357" width="19.85546875" customWidth="1"/>
    <col min="15358" max="15358" width="46.140625" bestFit="1" customWidth="1"/>
    <col min="15359" max="15359" width="44.85546875" customWidth="1"/>
    <col min="15360" max="15360" width="10.140625" customWidth="1"/>
    <col min="15361" max="15361" width="20.140625" customWidth="1"/>
    <col min="15362" max="15362" width="11.85546875" bestFit="1" customWidth="1"/>
    <col min="15613" max="15613" width="19.85546875" customWidth="1"/>
    <col min="15614" max="15614" width="46.140625" bestFit="1" customWidth="1"/>
    <col min="15615" max="15615" width="44.85546875" customWidth="1"/>
    <col min="15616" max="15616" width="10.140625" customWidth="1"/>
    <col min="15617" max="15617" width="20.140625" customWidth="1"/>
    <col min="15618" max="15618" width="11.85546875" bestFit="1" customWidth="1"/>
    <col min="15869" max="15869" width="19.85546875" customWidth="1"/>
    <col min="15870" max="15870" width="46.140625" bestFit="1" customWidth="1"/>
    <col min="15871" max="15871" width="44.85546875" customWidth="1"/>
    <col min="15872" max="15872" width="10.140625" customWidth="1"/>
    <col min="15873" max="15873" width="20.140625" customWidth="1"/>
    <col min="15874" max="15874" width="11.85546875" bestFit="1" customWidth="1"/>
    <col min="16125" max="16125" width="19.85546875" customWidth="1"/>
    <col min="16126" max="16126" width="46.140625" bestFit="1" customWidth="1"/>
    <col min="16127" max="16127" width="44.85546875" customWidth="1"/>
    <col min="16128" max="16128" width="10.140625" customWidth="1"/>
    <col min="16129" max="16129" width="20.140625" customWidth="1"/>
    <col min="16130" max="16130" width="11.85546875" bestFit="1" customWidth="1"/>
  </cols>
  <sheetData>
    <row r="1" spans="2:5" ht="12.75" customHeight="1" x14ac:dyDescent="0.25">
      <c r="B1" s="173" t="s">
        <v>0</v>
      </c>
      <c r="C1" s="173"/>
      <c r="D1" s="173"/>
      <c r="E1" s="1"/>
    </row>
    <row r="2" spans="2:5" ht="39" customHeight="1" thickBot="1" x14ac:dyDescent="0.3">
      <c r="B2" s="174"/>
      <c r="C2" s="174"/>
      <c r="D2" s="174"/>
      <c r="E2" s="1"/>
    </row>
    <row r="3" spans="2:5" ht="25.5" x14ac:dyDescent="0.35">
      <c r="B3" s="175" t="s">
        <v>1</v>
      </c>
      <c r="C3" s="176"/>
      <c r="D3" s="2"/>
      <c r="E3" s="3" t="s">
        <v>2</v>
      </c>
    </row>
    <row r="4" spans="2:5" ht="36" customHeight="1" x14ac:dyDescent="0.25">
      <c r="B4" s="177" t="s">
        <v>3</v>
      </c>
      <c r="C4" s="178"/>
      <c r="D4" s="4">
        <v>1609024</v>
      </c>
      <c r="E4" s="31">
        <f>D4*100/D12</f>
        <v>12.858322499019657</v>
      </c>
    </row>
    <row r="5" spans="2:5" ht="24.75" customHeight="1" x14ac:dyDescent="0.25">
      <c r="B5" s="179"/>
      <c r="C5" s="180"/>
      <c r="D5" s="4"/>
      <c r="E5" s="31"/>
    </row>
    <row r="6" spans="2:5" ht="24.75" customHeight="1" x14ac:dyDescent="0.25">
      <c r="B6" s="163" t="s">
        <v>4</v>
      </c>
      <c r="C6" s="164"/>
      <c r="D6" s="6">
        <v>5315760</v>
      </c>
      <c r="E6" s="31">
        <f>D6*100/D12</f>
        <v>42.480259093331568</v>
      </c>
    </row>
    <row r="7" spans="2:5" ht="24.75" customHeight="1" x14ac:dyDescent="0.25">
      <c r="B7" s="163" t="s">
        <v>5</v>
      </c>
      <c r="C7" s="164"/>
      <c r="D7" s="6">
        <v>4056661</v>
      </c>
      <c r="E7" s="31">
        <f>D7*100/D12</f>
        <v>32.418320302988384</v>
      </c>
    </row>
    <row r="8" spans="2:5" ht="24.75" customHeight="1" x14ac:dyDescent="0.25">
      <c r="B8" s="163" t="s">
        <v>6</v>
      </c>
      <c r="C8" s="164"/>
      <c r="D8" s="6">
        <v>1532038</v>
      </c>
      <c r="E8" s="31">
        <f>D8*100/D12</f>
        <v>12.243098104660389</v>
      </c>
    </row>
    <row r="9" spans="2:5" ht="36" customHeight="1" x14ac:dyDescent="0.25">
      <c r="B9" s="165" t="s">
        <v>7</v>
      </c>
      <c r="C9" s="166"/>
      <c r="D9" s="7">
        <f>SUM(D6:D8)</f>
        <v>10904459</v>
      </c>
      <c r="E9" s="5"/>
    </row>
    <row r="10" spans="2:5" ht="24.75" hidden="1" customHeight="1" x14ac:dyDescent="0.25">
      <c r="B10" s="169" t="s">
        <v>8</v>
      </c>
      <c r="C10" s="170"/>
      <c r="D10" s="8">
        <v>0</v>
      </c>
      <c r="E10" s="5">
        <f>D10*100/D12</f>
        <v>0</v>
      </c>
    </row>
    <row r="11" spans="2:5" ht="24.75" hidden="1" customHeight="1" x14ac:dyDescent="0.25">
      <c r="B11" s="169" t="s">
        <v>9</v>
      </c>
      <c r="C11" s="170"/>
      <c r="D11" s="9">
        <v>0</v>
      </c>
      <c r="E11" s="5">
        <f>D11*100/D12</f>
        <v>0</v>
      </c>
    </row>
    <row r="12" spans="2:5" ht="36" customHeight="1" thickBot="1" x14ac:dyDescent="0.3">
      <c r="B12" s="171" t="s">
        <v>10</v>
      </c>
      <c r="C12" s="172"/>
      <c r="D12" s="10">
        <f>D4+D9+D10+D11</f>
        <v>12513483</v>
      </c>
      <c r="E12" s="11">
        <f>SUM(E4:E10)</f>
        <v>100</v>
      </c>
    </row>
    <row r="13" spans="2:5" ht="22.5" x14ac:dyDescent="0.25">
      <c r="B13" s="161" t="s">
        <v>11</v>
      </c>
      <c r="C13" s="161"/>
      <c r="D13" s="12">
        <v>4518087</v>
      </c>
      <c r="E13" s="13"/>
    </row>
    <row r="14" spans="2:5" ht="26.25" x14ac:dyDescent="0.25">
      <c r="B14" s="162" t="s">
        <v>10</v>
      </c>
      <c r="C14" s="162"/>
      <c r="D14" s="14">
        <f>D12+D13</f>
        <v>17031570</v>
      </c>
      <c r="E14" s="13"/>
    </row>
    <row r="15" spans="2:5" ht="9.75" customHeight="1" x14ac:dyDescent="0.4">
      <c r="C15" s="15"/>
      <c r="D15" s="15"/>
    </row>
    <row r="16" spans="2:5" ht="28.5" customHeight="1" x14ac:dyDescent="0.4">
      <c r="C16" s="16"/>
      <c r="D16" s="17"/>
      <c r="E16" s="18" t="s">
        <v>2</v>
      </c>
    </row>
    <row r="17" spans="2:5" ht="25.5" customHeight="1" x14ac:dyDescent="0.45">
      <c r="B17" s="19"/>
      <c r="C17" s="20" t="s">
        <v>12</v>
      </c>
      <c r="D17" s="21">
        <f>'[1]Tabela 4.1'!H6</f>
        <v>6829820.0012593586</v>
      </c>
      <c r="E17" s="30">
        <f>D17*100/D23</f>
        <v>40.100941961042615</v>
      </c>
    </row>
    <row r="18" spans="2:5" ht="25.5" customHeight="1" x14ac:dyDescent="0.45">
      <c r="B18" s="19"/>
      <c r="C18" s="20" t="s">
        <v>13</v>
      </c>
      <c r="D18" s="21">
        <f>'[1]Tabela 4.1'!I6</f>
        <v>2372033</v>
      </c>
      <c r="E18" s="30">
        <f>D18*100/D23</f>
        <v>13.927271530602322</v>
      </c>
    </row>
    <row r="19" spans="2:5" ht="25.5" customHeight="1" x14ac:dyDescent="0.45">
      <c r="B19" s="19"/>
      <c r="C19" s="20" t="s">
        <v>14</v>
      </c>
      <c r="D19" s="23">
        <f>'[1]Tabela 4.1'!J6</f>
        <v>379500</v>
      </c>
      <c r="E19" s="30">
        <f>D19*100/D23</f>
        <v>2.2282150146577142</v>
      </c>
    </row>
    <row r="20" spans="2:5" ht="25.5" customHeight="1" x14ac:dyDescent="0.45">
      <c r="B20" s="19"/>
      <c r="C20" s="20" t="s">
        <v>15</v>
      </c>
      <c r="D20" s="23">
        <f>'[1]Tabela 4.1'!K6</f>
        <v>1315000</v>
      </c>
      <c r="E20" s="30">
        <f>D20*100/D23</f>
        <v>7.720955847891684</v>
      </c>
    </row>
    <row r="21" spans="2:5" ht="25.5" customHeight="1" x14ac:dyDescent="0.45">
      <c r="B21" s="19"/>
      <c r="C21" s="20" t="s">
        <v>16</v>
      </c>
      <c r="D21" s="23">
        <f>'[1]Tabela 4.1'!L6</f>
        <v>6135217</v>
      </c>
      <c r="E21" s="30">
        <f>D21*100/D23</f>
        <v>36.022615645805679</v>
      </c>
    </row>
    <row r="22" spans="2:5" ht="2.25" customHeight="1" x14ac:dyDescent="0.25">
      <c r="B22" s="24"/>
      <c r="C22" s="25" t="s">
        <v>11</v>
      </c>
      <c r="D22" s="26">
        <v>0</v>
      </c>
      <c r="E22" s="22">
        <f>D22*100/D23</f>
        <v>0</v>
      </c>
    </row>
    <row r="23" spans="2:5" ht="36" customHeight="1" x14ac:dyDescent="0.45">
      <c r="B23" s="24"/>
      <c r="C23" s="27" t="s">
        <v>17</v>
      </c>
      <c r="D23" s="28">
        <f>D17+D18+D19+D20+D21+D22</f>
        <v>17031570.001259357</v>
      </c>
      <c r="E23" s="29">
        <f>SUM(E17:E22)</f>
        <v>100</v>
      </c>
    </row>
    <row r="24" spans="2:5" ht="26.25" x14ac:dyDescent="0.4">
      <c r="C24" s="15"/>
      <c r="D24" s="15"/>
    </row>
    <row r="52" spans="2:5" ht="27" customHeight="1" x14ac:dyDescent="0.25">
      <c r="B52" s="173" t="s">
        <v>0</v>
      </c>
      <c r="C52" s="173"/>
      <c r="D52" s="173"/>
      <c r="E52" s="1"/>
    </row>
    <row r="53" spans="2:5" ht="39.75" customHeight="1" thickBot="1" x14ac:dyDescent="0.3">
      <c r="B53" s="174"/>
      <c r="C53" s="174"/>
      <c r="D53" s="174"/>
      <c r="E53" s="1"/>
    </row>
    <row r="54" spans="2:5" ht="25.5" x14ac:dyDescent="0.35">
      <c r="B54" s="175" t="s">
        <v>18</v>
      </c>
      <c r="C54" s="176"/>
      <c r="D54" s="2"/>
      <c r="E54" s="3" t="s">
        <v>2</v>
      </c>
    </row>
    <row r="55" spans="2:5" ht="25.5" x14ac:dyDescent="0.25">
      <c r="B55" s="177" t="s">
        <v>3</v>
      </c>
      <c r="C55" s="178"/>
      <c r="D55" s="4">
        <v>1654770</v>
      </c>
      <c r="E55" s="31">
        <f>D55*100/D63</f>
        <v>12.375268189891269</v>
      </c>
    </row>
    <row r="56" spans="2:5" ht="22.5" x14ac:dyDescent="0.25">
      <c r="B56" s="179"/>
      <c r="C56" s="180"/>
      <c r="D56" s="4"/>
      <c r="E56" s="31"/>
    </row>
    <row r="57" spans="2:5" ht="27" x14ac:dyDescent="0.25">
      <c r="B57" s="163" t="s">
        <v>4</v>
      </c>
      <c r="C57" s="164"/>
      <c r="D57" s="6">
        <v>5710459</v>
      </c>
      <c r="E57" s="31">
        <f>D57*100/D63</f>
        <v>42.705911765609905</v>
      </c>
    </row>
    <row r="58" spans="2:5" ht="27" x14ac:dyDescent="0.25">
      <c r="B58" s="163" t="s">
        <v>5</v>
      </c>
      <c r="C58" s="164"/>
      <c r="D58" s="6">
        <v>4178361</v>
      </c>
      <c r="E58" s="31">
        <f>D58*100/D63</f>
        <v>31.248051372204156</v>
      </c>
    </row>
    <row r="59" spans="2:5" ht="27" x14ac:dyDescent="0.25">
      <c r="B59" s="163" t="s">
        <v>6</v>
      </c>
      <c r="C59" s="164"/>
      <c r="D59" s="6">
        <v>1577999</v>
      </c>
      <c r="E59" s="31">
        <f>D59*100/D63</f>
        <v>11.801132984269858</v>
      </c>
    </row>
    <row r="60" spans="2:5" ht="31.5" x14ac:dyDescent="0.25">
      <c r="B60" s="165" t="s">
        <v>7</v>
      </c>
      <c r="C60" s="166"/>
      <c r="D60" s="7">
        <f>SUM(D57:D59)</f>
        <v>11466819</v>
      </c>
      <c r="E60" s="31"/>
    </row>
    <row r="61" spans="2:5" ht="22.5" x14ac:dyDescent="0.25">
      <c r="B61" s="167" t="s">
        <v>19</v>
      </c>
      <c r="C61" s="168"/>
      <c r="D61" s="9">
        <v>250000</v>
      </c>
      <c r="E61" s="31">
        <f>D61*100/D63</f>
        <v>1.8696356880248115</v>
      </c>
    </row>
    <row r="62" spans="2:5" ht="22.5" hidden="1" x14ac:dyDescent="0.25">
      <c r="B62" s="169" t="s">
        <v>9</v>
      </c>
      <c r="C62" s="170"/>
      <c r="D62" s="9">
        <v>0</v>
      </c>
      <c r="E62" s="5">
        <f>D62*100/D63</f>
        <v>0</v>
      </c>
    </row>
    <row r="63" spans="2:5" ht="32.25" thickBot="1" x14ac:dyDescent="0.3">
      <c r="B63" s="171" t="s">
        <v>20</v>
      </c>
      <c r="C63" s="172"/>
      <c r="D63" s="10">
        <f>D55+D60+D61+D62</f>
        <v>13371589</v>
      </c>
      <c r="E63" s="11">
        <f>SUM(E55:E61)</f>
        <v>100</v>
      </c>
    </row>
    <row r="64" spans="2:5" ht="22.5" x14ac:dyDescent="0.25">
      <c r="B64" s="161" t="s">
        <v>11</v>
      </c>
      <c r="C64" s="161"/>
      <c r="D64" s="12">
        <v>4561299</v>
      </c>
      <c r="E64" s="13"/>
    </row>
    <row r="65" spans="2:5" ht="26.25" x14ac:dyDescent="0.25">
      <c r="B65" s="162" t="s">
        <v>20</v>
      </c>
      <c r="C65" s="162"/>
      <c r="D65" s="14">
        <f>D63+D64</f>
        <v>17932888</v>
      </c>
      <c r="E65" s="13"/>
    </row>
    <row r="66" spans="2:5" ht="26.25" x14ac:dyDescent="0.4">
      <c r="C66" s="15"/>
      <c r="D66" s="15"/>
    </row>
    <row r="67" spans="2:5" ht="26.25" x14ac:dyDescent="0.4">
      <c r="C67" s="16"/>
      <c r="D67" s="17"/>
      <c r="E67" s="18" t="s">
        <v>2</v>
      </c>
    </row>
    <row r="68" spans="2:5" ht="22.5" x14ac:dyDescent="0.45">
      <c r="B68" s="19"/>
      <c r="C68" s="20" t="s">
        <v>12</v>
      </c>
      <c r="D68" s="21">
        <v>6863968.9967503501</v>
      </c>
      <c r="E68" s="30">
        <f>D68*100/D74</f>
        <v>38.275870556901829</v>
      </c>
    </row>
    <row r="69" spans="2:5" ht="22.5" x14ac:dyDescent="0.45">
      <c r="B69" s="19"/>
      <c r="C69" s="20" t="s">
        <v>13</v>
      </c>
      <c r="D69" s="21">
        <v>2400000</v>
      </c>
      <c r="E69" s="30">
        <f>D69*100/D74</f>
        <v>13.383231972646614</v>
      </c>
    </row>
    <row r="70" spans="2:5" ht="22.5" x14ac:dyDescent="0.45">
      <c r="B70" s="19"/>
      <c r="C70" s="20" t="s">
        <v>14</v>
      </c>
      <c r="D70" s="23">
        <v>430000</v>
      </c>
      <c r="E70" s="30">
        <f>D70*100/D74</f>
        <v>2.3978290617658518</v>
      </c>
    </row>
    <row r="71" spans="2:5" ht="22.5" x14ac:dyDescent="0.45">
      <c r="B71" s="19"/>
      <c r="C71" s="20" t="s">
        <v>15</v>
      </c>
      <c r="D71" s="23">
        <v>1400000</v>
      </c>
      <c r="E71" s="30">
        <f>D71*100/D74</f>
        <v>7.8068853173771924</v>
      </c>
    </row>
    <row r="72" spans="2:5" ht="21" customHeight="1" x14ac:dyDescent="0.45">
      <c r="B72" s="19"/>
      <c r="C72" s="20" t="s">
        <v>16</v>
      </c>
      <c r="D72" s="23">
        <v>6838919</v>
      </c>
      <c r="E72" s="30">
        <f>D72*100/D74</f>
        <v>38.136183091308503</v>
      </c>
    </row>
    <row r="73" spans="2:5" ht="36" hidden="1" x14ac:dyDescent="0.25">
      <c r="B73" s="24"/>
      <c r="C73" s="25" t="s">
        <v>11</v>
      </c>
      <c r="D73" s="26">
        <v>0</v>
      </c>
      <c r="E73" s="22">
        <f>D73*100/D74</f>
        <v>0</v>
      </c>
    </row>
    <row r="74" spans="2:5" ht="22.5" x14ac:dyDescent="0.45">
      <c r="B74" s="24"/>
      <c r="C74" s="27" t="s">
        <v>17</v>
      </c>
      <c r="D74" s="28">
        <f>D68+D69+D70+D71+D72+D73</f>
        <v>17932887.996750351</v>
      </c>
      <c r="E74" s="29">
        <f>SUM(E68:E73)</f>
        <v>100</v>
      </c>
    </row>
    <row r="75" spans="2:5" ht="26.25" x14ac:dyDescent="0.4">
      <c r="C75" s="15"/>
      <c r="D75" s="15"/>
    </row>
    <row r="101" spans="2:5" ht="18" x14ac:dyDescent="0.25">
      <c r="B101" s="173" t="s">
        <v>0</v>
      </c>
      <c r="C101" s="173"/>
      <c r="D101" s="173"/>
      <c r="E101" s="1"/>
    </row>
    <row r="102" spans="2:5" ht="18.75" thickBot="1" x14ac:dyDescent="0.3">
      <c r="B102" s="174"/>
      <c r="C102" s="174"/>
      <c r="D102" s="174"/>
      <c r="E102" s="1"/>
    </row>
    <row r="103" spans="2:5" ht="25.5" x14ac:dyDescent="0.35">
      <c r="B103" s="175" t="s">
        <v>21</v>
      </c>
      <c r="C103" s="176"/>
      <c r="D103" s="2"/>
      <c r="E103" s="3" t="s">
        <v>2</v>
      </c>
    </row>
    <row r="104" spans="2:5" ht="25.5" x14ac:dyDescent="0.25">
      <c r="B104" s="177" t="s">
        <v>3</v>
      </c>
      <c r="C104" s="178"/>
      <c r="D104" s="4">
        <v>1726231</v>
      </c>
      <c r="E104" s="31">
        <f>D104*100/D112</f>
        <v>12.322501381455947</v>
      </c>
    </row>
    <row r="105" spans="2:5" ht="22.5" hidden="1" x14ac:dyDescent="0.25">
      <c r="B105" s="179"/>
      <c r="C105" s="180"/>
      <c r="D105" s="4"/>
      <c r="E105" s="31"/>
    </row>
    <row r="106" spans="2:5" ht="27" x14ac:dyDescent="0.25">
      <c r="B106" s="163" t="s">
        <v>4</v>
      </c>
      <c r="C106" s="164"/>
      <c r="D106" s="6">
        <v>6153490</v>
      </c>
      <c r="E106" s="31">
        <f>D106*100/D112</f>
        <v>43.925980373296127</v>
      </c>
    </row>
    <row r="107" spans="2:5" ht="27" x14ac:dyDescent="0.25">
      <c r="B107" s="163" t="s">
        <v>5</v>
      </c>
      <c r="C107" s="164"/>
      <c r="D107" s="6">
        <v>4303711</v>
      </c>
      <c r="E107" s="31">
        <f>D107*100/D112</f>
        <v>30.721545808693712</v>
      </c>
    </row>
    <row r="108" spans="2:5" ht="27" x14ac:dyDescent="0.25">
      <c r="B108" s="163" t="s">
        <v>6</v>
      </c>
      <c r="C108" s="164"/>
      <c r="D108" s="6">
        <v>1625339</v>
      </c>
      <c r="E108" s="31">
        <f>D108*100/D112</f>
        <v>11.602295447616354</v>
      </c>
    </row>
    <row r="109" spans="2:5" ht="31.5" x14ac:dyDescent="0.25">
      <c r="B109" s="165" t="s">
        <v>7</v>
      </c>
      <c r="C109" s="166"/>
      <c r="D109" s="7">
        <f>SUM(D106:D108)</f>
        <v>12082540</v>
      </c>
      <c r="E109" s="31"/>
    </row>
    <row r="110" spans="2:5" ht="22.5" x14ac:dyDescent="0.25">
      <c r="B110" s="167" t="s">
        <v>19</v>
      </c>
      <c r="C110" s="168"/>
      <c r="D110" s="9">
        <v>200000</v>
      </c>
      <c r="E110" s="31">
        <f>D110*100/D112</f>
        <v>1.4276769889378591</v>
      </c>
    </row>
    <row r="111" spans="2:5" ht="0.75" customHeight="1" x14ac:dyDescent="0.25">
      <c r="B111" s="169" t="s">
        <v>9</v>
      </c>
      <c r="C111" s="170"/>
      <c r="D111" s="9">
        <v>0</v>
      </c>
      <c r="E111" s="5">
        <f>D111*100/D112</f>
        <v>0</v>
      </c>
    </row>
    <row r="112" spans="2:5" ht="32.25" thickBot="1" x14ac:dyDescent="0.3">
      <c r="B112" s="171" t="s">
        <v>22</v>
      </c>
      <c r="C112" s="172"/>
      <c r="D112" s="10">
        <f>D104+D109+D110+D111</f>
        <v>14008771</v>
      </c>
      <c r="E112" s="11">
        <f>SUM(E104:E110)</f>
        <v>100.00000000000001</v>
      </c>
    </row>
    <row r="113" spans="2:5" ht="22.5" x14ac:dyDescent="0.25">
      <c r="B113" s="161" t="s">
        <v>11</v>
      </c>
      <c r="C113" s="161"/>
      <c r="D113" s="12">
        <v>4652050</v>
      </c>
      <c r="E113" s="13"/>
    </row>
    <row r="114" spans="2:5" ht="26.25" x14ac:dyDescent="0.25">
      <c r="B114" s="162" t="s">
        <v>22</v>
      </c>
      <c r="C114" s="162"/>
      <c r="D114" s="14">
        <f>D112+D113</f>
        <v>18660821</v>
      </c>
      <c r="E114" s="13"/>
    </row>
    <row r="115" spans="2:5" ht="26.25" x14ac:dyDescent="0.4">
      <c r="C115" s="15"/>
      <c r="D115" s="15"/>
    </row>
    <row r="116" spans="2:5" ht="26.25" x14ac:dyDescent="0.4">
      <c r="C116" s="16"/>
      <c r="D116" s="17"/>
      <c r="E116" s="18" t="s">
        <v>2</v>
      </c>
    </row>
    <row r="117" spans="2:5" ht="22.5" x14ac:dyDescent="0.45">
      <c r="B117" s="19"/>
      <c r="C117" s="20" t="s">
        <v>12</v>
      </c>
      <c r="D117" s="21">
        <v>6898287.9967503501</v>
      </c>
      <c r="E117" s="30">
        <f>D117*100/D123</f>
        <v>36.966690790033503</v>
      </c>
    </row>
    <row r="118" spans="2:5" ht="22.5" x14ac:dyDescent="0.45">
      <c r="B118" s="19"/>
      <c r="C118" s="20" t="s">
        <v>13</v>
      </c>
      <c r="D118" s="21">
        <v>2500000</v>
      </c>
      <c r="E118" s="30">
        <f>D118*100/D123</f>
        <v>13.397052575743357</v>
      </c>
    </row>
    <row r="119" spans="2:5" ht="22.5" x14ac:dyDescent="0.45">
      <c r="B119" s="19"/>
      <c r="C119" s="20" t="s">
        <v>14</v>
      </c>
      <c r="D119" s="23">
        <v>470000</v>
      </c>
      <c r="E119" s="30">
        <f>D119*100/D123</f>
        <v>2.518645884239751</v>
      </c>
    </row>
    <row r="120" spans="2:5" ht="22.5" x14ac:dyDescent="0.45">
      <c r="B120" s="19"/>
      <c r="C120" s="20" t="s">
        <v>15</v>
      </c>
      <c r="D120" s="23">
        <v>1500000</v>
      </c>
      <c r="E120" s="30">
        <f>D120*100/D123</f>
        <v>8.0382315454460134</v>
      </c>
    </row>
    <row r="121" spans="2:5" ht="22.5" x14ac:dyDescent="0.45">
      <c r="B121" s="19"/>
      <c r="C121" s="20" t="s">
        <v>16</v>
      </c>
      <c r="D121" s="23">
        <v>7292533</v>
      </c>
      <c r="E121" s="30">
        <f>D121*100/D123</f>
        <v>39.079379204537368</v>
      </c>
    </row>
    <row r="122" spans="2:5" ht="0.75" customHeight="1" x14ac:dyDescent="0.25">
      <c r="B122" s="24"/>
      <c r="C122" s="25" t="s">
        <v>11</v>
      </c>
      <c r="D122" s="26">
        <v>0</v>
      </c>
      <c r="E122" s="22">
        <f>D122*100/D123</f>
        <v>0</v>
      </c>
    </row>
    <row r="123" spans="2:5" ht="22.5" x14ac:dyDescent="0.45">
      <c r="B123" s="24"/>
      <c r="C123" s="27" t="s">
        <v>17</v>
      </c>
      <c r="D123" s="28">
        <f>D117+D118+D119+D120+D121+D122</f>
        <v>18660820.996750351</v>
      </c>
      <c r="E123" s="29">
        <f>SUM(E117:E122)</f>
        <v>100</v>
      </c>
    </row>
    <row r="124" spans="2:5" ht="26.25" x14ac:dyDescent="0.4">
      <c r="C124" s="15"/>
      <c r="D124" s="15"/>
    </row>
  </sheetData>
  <mergeCells count="39">
    <mergeCell ref="B13:C13"/>
    <mergeCell ref="B14:C14"/>
    <mergeCell ref="B1:D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06:C106"/>
    <mergeCell ref="B52:D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101:D102"/>
    <mergeCell ref="B103:C103"/>
    <mergeCell ref="B104:C104"/>
    <mergeCell ref="B105:C105"/>
    <mergeCell ref="B113:C113"/>
    <mergeCell ref="B114:C114"/>
    <mergeCell ref="B107:C107"/>
    <mergeCell ref="B108:C108"/>
    <mergeCell ref="B109:C109"/>
    <mergeCell ref="B110:C110"/>
    <mergeCell ref="B111:C111"/>
    <mergeCell ref="B112:C112"/>
  </mergeCells>
  <pageMargins left="0" right="0" top="0" bottom="0" header="0.3" footer="0.3"/>
  <pageSetup scale="78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549F7-108B-45C5-A320-DF73B72F8D6F}">
  <dimension ref="B2:O304"/>
  <sheetViews>
    <sheetView tabSelected="1" topLeftCell="A274" zoomScaleNormal="100" workbookViewId="0">
      <selection activeCell="W289" sqref="W289"/>
    </sheetView>
  </sheetViews>
  <sheetFormatPr defaultRowHeight="15" x14ac:dyDescent="0.25"/>
  <cols>
    <col min="1" max="1" width="1.85546875" customWidth="1"/>
    <col min="2" max="2" width="8.42578125" bestFit="1" customWidth="1"/>
    <col min="3" max="3" width="5.140625" customWidth="1"/>
    <col min="4" max="4" width="6.140625" style="125" customWidth="1"/>
    <col min="5" max="5" width="5.7109375" customWidth="1"/>
    <col min="6" max="6" width="4" customWidth="1"/>
    <col min="7" max="7" width="17.85546875" bestFit="1" customWidth="1"/>
    <col min="8" max="8" width="5.85546875" style="125" customWidth="1"/>
    <col min="9" max="10" width="14.28515625" bestFit="1" customWidth="1"/>
    <col min="11" max="11" width="12.42578125" bestFit="1" customWidth="1"/>
    <col min="12" max="12" width="15" bestFit="1" customWidth="1"/>
    <col min="13" max="13" width="14.28515625" bestFit="1" customWidth="1"/>
    <col min="14" max="14" width="15.42578125" bestFit="1" customWidth="1"/>
    <col min="15" max="15" width="13.28515625" bestFit="1" customWidth="1"/>
  </cols>
  <sheetData>
    <row r="2" spans="2:14" ht="15.75" x14ac:dyDescent="0.25">
      <c r="B2" s="241" t="s">
        <v>23</v>
      </c>
      <c r="C2" s="241"/>
      <c r="D2" s="241"/>
      <c r="E2" s="241"/>
      <c r="F2" s="241"/>
      <c r="G2" s="241"/>
      <c r="H2" s="241"/>
      <c r="I2" s="241"/>
      <c r="J2" s="241"/>
      <c r="K2" s="34"/>
      <c r="L2" s="34"/>
      <c r="M2" s="35"/>
      <c r="N2" s="34"/>
    </row>
    <row r="3" spans="2:14" x14ac:dyDescent="0.25">
      <c r="B3" s="236">
        <v>4.0999999999999996</v>
      </c>
      <c r="C3" s="237"/>
      <c r="D3" s="238">
        <v>2027</v>
      </c>
      <c r="E3" s="239"/>
      <c r="F3" s="239"/>
      <c r="G3" s="240"/>
      <c r="H3" s="195"/>
      <c r="I3" s="38"/>
      <c r="J3" s="38"/>
      <c r="K3" s="38"/>
      <c r="L3" s="38"/>
      <c r="M3" s="38"/>
      <c r="N3" s="38"/>
    </row>
    <row r="4" spans="2:14" ht="15.75" thickBot="1" x14ac:dyDescent="0.3">
      <c r="B4" s="39"/>
      <c r="C4" s="39"/>
      <c r="D4" s="202"/>
      <c r="E4" s="39"/>
      <c r="F4" s="39"/>
      <c r="G4" s="186"/>
      <c r="H4" s="186"/>
      <c r="I4" s="36"/>
      <c r="J4" s="37"/>
      <c r="K4" s="37"/>
      <c r="L4" s="37"/>
      <c r="M4" s="36"/>
      <c r="N4" s="37"/>
    </row>
    <row r="5" spans="2:14" ht="72" customHeight="1" thickTop="1" x14ac:dyDescent="0.25">
      <c r="B5" s="234" t="s">
        <v>24</v>
      </c>
      <c r="C5" s="40" t="s">
        <v>25</v>
      </c>
      <c r="D5" s="203" t="s">
        <v>26</v>
      </c>
      <c r="E5" s="40" t="s">
        <v>27</v>
      </c>
      <c r="F5" s="40" t="s">
        <v>28</v>
      </c>
      <c r="G5" s="235" t="s">
        <v>29</v>
      </c>
      <c r="H5" s="196" t="s">
        <v>30</v>
      </c>
      <c r="I5" s="41" t="s">
        <v>31</v>
      </c>
      <c r="J5" s="41" t="s">
        <v>32</v>
      </c>
      <c r="K5" s="41" t="s">
        <v>33</v>
      </c>
      <c r="L5" s="41" t="s">
        <v>34</v>
      </c>
      <c r="M5" s="41" t="s">
        <v>35</v>
      </c>
      <c r="N5" s="41" t="s">
        <v>36</v>
      </c>
    </row>
    <row r="6" spans="2:14" ht="33.75" customHeight="1" x14ac:dyDescent="0.25">
      <c r="B6" s="244">
        <v>614</v>
      </c>
      <c r="C6" s="245" t="s">
        <v>37</v>
      </c>
      <c r="D6" s="246"/>
      <c r="E6" s="245"/>
      <c r="F6" s="245"/>
      <c r="G6" s="247" t="s">
        <v>38</v>
      </c>
      <c r="H6" s="248">
        <v>687</v>
      </c>
      <c r="I6" s="249">
        <v>6829820.0012593586</v>
      </c>
      <c r="J6" s="249">
        <v>2372033</v>
      </c>
      <c r="K6" s="249">
        <v>379500</v>
      </c>
      <c r="L6" s="249">
        <v>1315000</v>
      </c>
      <c r="M6" s="249">
        <v>6135217</v>
      </c>
      <c r="N6" s="249">
        <v>17031570.001259357</v>
      </c>
    </row>
    <row r="7" spans="2:14" ht="22.5" customHeight="1" x14ac:dyDescent="0.25">
      <c r="B7" s="228"/>
      <c r="C7" s="228"/>
      <c r="D7" s="232"/>
      <c r="E7" s="229"/>
      <c r="F7" s="229"/>
      <c r="G7" s="233" t="s">
        <v>39</v>
      </c>
      <c r="H7" s="230"/>
      <c r="I7" s="231">
        <v>6765820.0012593586</v>
      </c>
      <c r="J7" s="231">
        <v>2176533</v>
      </c>
      <c r="K7" s="231">
        <v>329500</v>
      </c>
      <c r="L7" s="231">
        <v>785000</v>
      </c>
      <c r="M7" s="231">
        <v>847606</v>
      </c>
      <c r="N7" s="231">
        <v>10904459.001259359</v>
      </c>
    </row>
    <row r="8" spans="2:14" ht="22.5" customHeight="1" x14ac:dyDescent="0.25">
      <c r="B8" s="228"/>
      <c r="C8" s="228"/>
      <c r="D8" s="232"/>
      <c r="E8" s="229"/>
      <c r="F8" s="229"/>
      <c r="G8" s="233" t="s">
        <v>40</v>
      </c>
      <c r="H8" s="230"/>
      <c r="I8" s="231">
        <v>64000</v>
      </c>
      <c r="J8" s="231">
        <v>195500</v>
      </c>
      <c r="K8" s="231">
        <v>50000</v>
      </c>
      <c r="L8" s="231">
        <v>530000</v>
      </c>
      <c r="M8" s="231">
        <v>769524</v>
      </c>
      <c r="N8" s="231">
        <v>1609024</v>
      </c>
    </row>
    <row r="9" spans="2:14" ht="22.5" customHeight="1" x14ac:dyDescent="0.25">
      <c r="B9" s="228"/>
      <c r="C9" s="228"/>
      <c r="D9" s="232"/>
      <c r="E9" s="229"/>
      <c r="F9" s="229"/>
      <c r="G9" s="233" t="s">
        <v>41</v>
      </c>
      <c r="H9" s="230"/>
      <c r="I9" s="231"/>
      <c r="J9" s="231">
        <v>0</v>
      </c>
      <c r="K9" s="231">
        <v>0</v>
      </c>
      <c r="L9" s="231">
        <v>0</v>
      </c>
      <c r="M9" s="231">
        <v>4518087</v>
      </c>
      <c r="N9" s="231">
        <v>4518087</v>
      </c>
    </row>
    <row r="10" spans="2:14" x14ac:dyDescent="0.25">
      <c r="B10" s="44">
        <v>1.1000000000000001</v>
      </c>
      <c r="C10" s="44"/>
      <c r="D10" s="204">
        <v>160</v>
      </c>
      <c r="E10" s="181" t="s">
        <v>42</v>
      </c>
      <c r="F10" s="187"/>
      <c r="G10" s="187"/>
      <c r="H10" s="197">
        <v>19</v>
      </c>
      <c r="I10" s="45">
        <v>210985.65599995802</v>
      </c>
      <c r="J10" s="45">
        <v>5000</v>
      </c>
      <c r="K10" s="45">
        <v>0</v>
      </c>
      <c r="L10" s="45">
        <v>10000</v>
      </c>
      <c r="M10" s="45">
        <v>0</v>
      </c>
      <c r="N10" s="45">
        <v>225985.65599995802</v>
      </c>
    </row>
    <row r="11" spans="2:14" x14ac:dyDescent="0.25">
      <c r="B11" s="46"/>
      <c r="C11" s="46"/>
      <c r="D11" s="205"/>
      <c r="E11" s="47"/>
      <c r="F11" s="47"/>
      <c r="G11" s="48" t="s">
        <v>39</v>
      </c>
      <c r="H11" s="198">
        <v>19</v>
      </c>
      <c r="I11" s="49">
        <v>210985.65599995802</v>
      </c>
      <c r="J11" s="49">
        <v>0</v>
      </c>
      <c r="K11" s="49">
        <v>0</v>
      </c>
      <c r="L11" s="49">
        <v>0</v>
      </c>
      <c r="M11" s="49">
        <v>0</v>
      </c>
      <c r="N11" s="49">
        <v>210985.65599995802</v>
      </c>
    </row>
    <row r="12" spans="2:14" x14ac:dyDescent="0.25">
      <c r="B12" s="46"/>
      <c r="C12" s="46"/>
      <c r="D12" s="205"/>
      <c r="E12" s="47"/>
      <c r="F12" s="47"/>
      <c r="G12" s="48" t="s">
        <v>40</v>
      </c>
      <c r="H12" s="198"/>
      <c r="I12" s="49">
        <v>0</v>
      </c>
      <c r="J12" s="49">
        <v>5000</v>
      </c>
      <c r="K12" s="49">
        <v>0</v>
      </c>
      <c r="L12" s="49">
        <v>10000</v>
      </c>
      <c r="M12" s="49">
        <v>0</v>
      </c>
      <c r="N12" s="49">
        <v>15000</v>
      </c>
    </row>
    <row r="13" spans="2:14" x14ac:dyDescent="0.25">
      <c r="B13" s="50" t="s">
        <v>43</v>
      </c>
      <c r="C13" s="50"/>
      <c r="D13" s="206">
        <v>16004</v>
      </c>
      <c r="E13" s="51"/>
      <c r="F13" s="184" t="s">
        <v>42</v>
      </c>
      <c r="G13" s="184"/>
      <c r="H13" s="199">
        <v>16</v>
      </c>
      <c r="I13" s="53">
        <v>180394.83000000002</v>
      </c>
      <c r="J13" s="53">
        <v>5000</v>
      </c>
      <c r="K13" s="53">
        <v>0</v>
      </c>
      <c r="L13" s="53">
        <v>10000</v>
      </c>
      <c r="M13" s="53">
        <v>0</v>
      </c>
      <c r="N13" s="53">
        <v>195394.83000000002</v>
      </c>
    </row>
    <row r="14" spans="2:14" x14ac:dyDescent="0.25">
      <c r="B14" s="54"/>
      <c r="C14" s="54"/>
      <c r="D14" s="207"/>
      <c r="E14" s="55"/>
      <c r="F14" s="55"/>
      <c r="G14" s="56" t="s">
        <v>39</v>
      </c>
      <c r="H14" s="198">
        <v>16</v>
      </c>
      <c r="I14" s="57">
        <v>180394.83000000002</v>
      </c>
      <c r="J14" s="58">
        <v>0</v>
      </c>
      <c r="K14" s="58"/>
      <c r="L14" s="58">
        <v>0</v>
      </c>
      <c r="M14" s="49">
        <v>0</v>
      </c>
      <c r="N14" s="58">
        <v>180394.83000000002</v>
      </c>
    </row>
    <row r="15" spans="2:14" x14ac:dyDescent="0.25">
      <c r="B15" s="54"/>
      <c r="C15" s="54"/>
      <c r="D15" s="207"/>
      <c r="E15" s="55"/>
      <c r="F15" s="55"/>
      <c r="G15" s="56" t="s">
        <v>40</v>
      </c>
      <c r="H15" s="198"/>
      <c r="I15" s="58">
        <v>0</v>
      </c>
      <c r="J15" s="58">
        <v>5000</v>
      </c>
      <c r="K15" s="58"/>
      <c r="L15" s="58">
        <v>10000</v>
      </c>
      <c r="M15" s="49">
        <v>0</v>
      </c>
      <c r="N15" s="58">
        <v>15000</v>
      </c>
    </row>
    <row r="16" spans="2:14" x14ac:dyDescent="0.25">
      <c r="B16" s="50" t="s">
        <v>44</v>
      </c>
      <c r="C16" s="50"/>
      <c r="D16" s="206">
        <v>16084</v>
      </c>
      <c r="E16" s="51"/>
      <c r="F16" s="184" t="s">
        <v>45</v>
      </c>
      <c r="G16" s="184"/>
      <c r="H16" s="199">
        <v>3</v>
      </c>
      <c r="I16" s="53">
        <v>30590.825999958</v>
      </c>
      <c r="J16" s="53">
        <v>0</v>
      </c>
      <c r="K16" s="53">
        <v>0</v>
      </c>
      <c r="L16" s="53">
        <v>0</v>
      </c>
      <c r="M16" s="53">
        <v>0</v>
      </c>
      <c r="N16" s="53">
        <v>30590.825999958</v>
      </c>
    </row>
    <row r="17" spans="2:14" x14ac:dyDescent="0.25">
      <c r="B17" s="54"/>
      <c r="C17" s="54"/>
      <c r="D17" s="208"/>
      <c r="E17" s="55"/>
      <c r="F17" s="55"/>
      <c r="G17" s="56" t="s">
        <v>39</v>
      </c>
      <c r="H17" s="198">
        <v>3</v>
      </c>
      <c r="I17" s="57">
        <v>30590.825999958</v>
      </c>
      <c r="J17" s="58">
        <v>0</v>
      </c>
      <c r="K17" s="58">
        <v>0</v>
      </c>
      <c r="L17" s="58">
        <v>0</v>
      </c>
      <c r="M17" s="49">
        <v>0</v>
      </c>
      <c r="N17" s="58">
        <v>30590.825999958</v>
      </c>
    </row>
    <row r="18" spans="2:14" x14ac:dyDescent="0.25">
      <c r="B18" s="44">
        <v>1.2</v>
      </c>
      <c r="C18" s="44"/>
      <c r="D18" s="204">
        <v>169</v>
      </c>
      <c r="E18" s="181" t="s">
        <v>46</v>
      </c>
      <c r="F18" s="181"/>
      <c r="G18" s="181"/>
      <c r="H18" s="197">
        <v>22</v>
      </c>
      <c r="I18" s="45">
        <v>231025.80360000001</v>
      </c>
      <c r="J18" s="45">
        <v>5000</v>
      </c>
      <c r="K18" s="45">
        <v>0</v>
      </c>
      <c r="L18" s="45">
        <v>0</v>
      </c>
      <c r="M18" s="45">
        <v>0</v>
      </c>
      <c r="N18" s="45">
        <v>236025.80360000001</v>
      </c>
    </row>
    <row r="19" spans="2:14" x14ac:dyDescent="0.25">
      <c r="B19" s="54"/>
      <c r="C19" s="54"/>
      <c r="D19" s="209"/>
      <c r="E19" s="55"/>
      <c r="F19" s="55"/>
      <c r="G19" s="56" t="s">
        <v>39</v>
      </c>
      <c r="H19" s="198">
        <v>22</v>
      </c>
      <c r="I19" s="57">
        <v>231025.80360000001</v>
      </c>
      <c r="J19" s="58">
        <v>1000</v>
      </c>
      <c r="K19" s="58"/>
      <c r="L19" s="58"/>
      <c r="M19" s="49">
        <v>0</v>
      </c>
      <c r="N19" s="58">
        <v>232025.80360000001</v>
      </c>
    </row>
    <row r="20" spans="2:14" x14ac:dyDescent="0.25">
      <c r="B20" s="59"/>
      <c r="C20" s="54"/>
      <c r="D20" s="209"/>
      <c r="E20" s="55"/>
      <c r="F20" s="55"/>
      <c r="G20" s="56" t="s">
        <v>40</v>
      </c>
      <c r="H20" s="198"/>
      <c r="I20" s="58">
        <v>0</v>
      </c>
      <c r="J20" s="58">
        <v>4000</v>
      </c>
      <c r="K20" s="58">
        <v>0</v>
      </c>
      <c r="L20" s="58">
        <v>0</v>
      </c>
      <c r="M20" s="49">
        <v>0</v>
      </c>
      <c r="N20" s="58">
        <v>4000</v>
      </c>
    </row>
    <row r="21" spans="2:14" x14ac:dyDescent="0.25">
      <c r="B21" s="44">
        <v>1.3</v>
      </c>
      <c r="C21" s="44"/>
      <c r="D21" s="204">
        <v>163</v>
      </c>
      <c r="E21" s="181" t="s">
        <v>47</v>
      </c>
      <c r="F21" s="181"/>
      <c r="G21" s="181"/>
      <c r="H21" s="197">
        <v>24</v>
      </c>
      <c r="I21" s="45">
        <v>236992.80347819999</v>
      </c>
      <c r="J21" s="45">
        <v>268400</v>
      </c>
      <c r="K21" s="45">
        <v>0</v>
      </c>
      <c r="L21" s="45">
        <v>0</v>
      </c>
      <c r="M21" s="45">
        <v>0</v>
      </c>
      <c r="N21" s="45">
        <v>505392.80347819999</v>
      </c>
    </row>
    <row r="22" spans="2:14" x14ac:dyDescent="0.25">
      <c r="B22" s="46"/>
      <c r="C22" s="46"/>
      <c r="D22" s="205"/>
      <c r="E22" s="47"/>
      <c r="F22" s="47"/>
      <c r="G22" s="48" t="s">
        <v>39</v>
      </c>
      <c r="H22" s="198">
        <v>24</v>
      </c>
      <c r="I22" s="49">
        <v>236992.80347819999</v>
      </c>
      <c r="J22" s="49">
        <v>263900</v>
      </c>
      <c r="K22" s="49">
        <v>0</v>
      </c>
      <c r="L22" s="49">
        <v>0</v>
      </c>
      <c r="M22" s="49">
        <v>0</v>
      </c>
      <c r="N22" s="49">
        <v>500892.80347819999</v>
      </c>
    </row>
    <row r="23" spans="2:14" x14ac:dyDescent="0.25">
      <c r="B23" s="60"/>
      <c r="C23" s="46"/>
      <c r="D23" s="205"/>
      <c r="E23" s="47"/>
      <c r="F23" s="47"/>
      <c r="G23" s="48" t="s">
        <v>40</v>
      </c>
      <c r="H23" s="198"/>
      <c r="I23" s="49">
        <v>0</v>
      </c>
      <c r="J23" s="49">
        <v>4500</v>
      </c>
      <c r="K23" s="49">
        <v>0</v>
      </c>
      <c r="L23" s="49">
        <v>0</v>
      </c>
      <c r="M23" s="49">
        <v>0</v>
      </c>
      <c r="N23" s="49">
        <v>4500</v>
      </c>
    </row>
    <row r="24" spans="2:14" x14ac:dyDescent="0.25">
      <c r="B24" s="50" t="s">
        <v>48</v>
      </c>
      <c r="C24" s="50"/>
      <c r="D24" s="206">
        <v>16304</v>
      </c>
      <c r="E24" s="51"/>
      <c r="F24" s="184" t="s">
        <v>49</v>
      </c>
      <c r="G24" s="184"/>
      <c r="H24" s="199">
        <v>24</v>
      </c>
      <c r="I24" s="52">
        <v>236992.80347819999</v>
      </c>
      <c r="J24" s="53">
        <v>268400</v>
      </c>
      <c r="K24" s="52">
        <v>0</v>
      </c>
      <c r="L24" s="52">
        <v>0</v>
      </c>
      <c r="M24" s="52">
        <v>0</v>
      </c>
      <c r="N24" s="53">
        <v>505392.80347819999</v>
      </c>
    </row>
    <row r="25" spans="2:14" x14ac:dyDescent="0.25">
      <c r="B25" s="54"/>
      <c r="C25" s="54"/>
      <c r="D25" s="208"/>
      <c r="E25" s="55"/>
      <c r="F25" s="55"/>
      <c r="G25" s="56" t="s">
        <v>39</v>
      </c>
      <c r="H25" s="198">
        <v>24</v>
      </c>
      <c r="I25" s="57">
        <v>236992.80347819999</v>
      </c>
      <c r="J25" s="58">
        <v>263900</v>
      </c>
      <c r="K25" s="58">
        <v>0</v>
      </c>
      <c r="L25" s="58"/>
      <c r="M25" s="49">
        <v>0</v>
      </c>
      <c r="N25" s="58">
        <v>500892.80347819999</v>
      </c>
    </row>
    <row r="26" spans="2:14" x14ac:dyDescent="0.25">
      <c r="B26" s="61"/>
      <c r="C26" s="54"/>
      <c r="D26" s="208"/>
      <c r="E26" s="55"/>
      <c r="F26" s="55"/>
      <c r="G26" s="56" t="s">
        <v>40</v>
      </c>
      <c r="H26" s="198"/>
      <c r="I26" s="58">
        <v>0</v>
      </c>
      <c r="J26" s="58">
        <v>4500</v>
      </c>
      <c r="K26" s="58">
        <v>0</v>
      </c>
      <c r="L26" s="58">
        <v>0</v>
      </c>
      <c r="M26" s="49">
        <v>0</v>
      </c>
      <c r="N26" s="58">
        <v>4500</v>
      </c>
    </row>
    <row r="27" spans="2:14" x14ac:dyDescent="0.25">
      <c r="B27" s="44">
        <v>1.4</v>
      </c>
      <c r="C27" s="44"/>
      <c r="D27" s="204">
        <v>166</v>
      </c>
      <c r="E27" s="181" t="s">
        <v>50</v>
      </c>
      <c r="F27" s="181"/>
      <c r="G27" s="181"/>
      <c r="H27" s="197">
        <v>6</v>
      </c>
      <c r="I27" s="45">
        <v>48991.634999999995</v>
      </c>
      <c r="J27" s="45">
        <v>3000</v>
      </c>
      <c r="K27" s="45">
        <v>0</v>
      </c>
      <c r="L27" s="45">
        <v>0</v>
      </c>
      <c r="M27" s="45">
        <v>0</v>
      </c>
      <c r="N27" s="45">
        <v>51991.634999999995</v>
      </c>
    </row>
    <row r="28" spans="2:14" x14ac:dyDescent="0.25">
      <c r="B28" s="54"/>
      <c r="C28" s="54"/>
      <c r="D28" s="208"/>
      <c r="E28" s="55"/>
      <c r="F28" s="55"/>
      <c r="G28" s="56" t="s">
        <v>39</v>
      </c>
      <c r="H28" s="198">
        <v>6</v>
      </c>
      <c r="I28" s="57">
        <v>48991.634999999995</v>
      </c>
      <c r="J28" s="58">
        <v>3000</v>
      </c>
      <c r="K28" s="58"/>
      <c r="L28" s="58"/>
      <c r="M28" s="49">
        <v>0</v>
      </c>
      <c r="N28" s="58">
        <v>51991.634999999995</v>
      </c>
    </row>
    <row r="29" spans="2:14" x14ac:dyDescent="0.25">
      <c r="B29" s="62">
        <v>1.5</v>
      </c>
      <c r="C29" s="62"/>
      <c r="D29" s="210">
        <v>167</v>
      </c>
      <c r="E29" s="181" t="s">
        <v>51</v>
      </c>
      <c r="F29" s="181"/>
      <c r="G29" s="181"/>
      <c r="H29" s="200">
        <v>4</v>
      </c>
      <c r="I29" s="63">
        <v>41525.945999999996</v>
      </c>
      <c r="J29" s="63">
        <v>0</v>
      </c>
      <c r="K29" s="63">
        <v>0</v>
      </c>
      <c r="L29" s="63">
        <v>0</v>
      </c>
      <c r="M29" s="63">
        <v>0</v>
      </c>
      <c r="N29" s="63">
        <v>41525.945999999996</v>
      </c>
    </row>
    <row r="30" spans="2:14" x14ac:dyDescent="0.25">
      <c r="B30" s="54"/>
      <c r="C30" s="54"/>
      <c r="D30" s="208"/>
      <c r="E30" s="55"/>
      <c r="F30" s="55"/>
      <c r="G30" s="56" t="s">
        <v>39</v>
      </c>
      <c r="H30" s="198">
        <v>4</v>
      </c>
      <c r="I30" s="57">
        <v>41525.945999999996</v>
      </c>
      <c r="J30" s="58">
        <v>0</v>
      </c>
      <c r="K30" s="58"/>
      <c r="L30" s="58"/>
      <c r="M30" s="49">
        <v>0</v>
      </c>
      <c r="N30" s="58">
        <v>41525.945999999996</v>
      </c>
    </row>
    <row r="31" spans="2:14" x14ac:dyDescent="0.25">
      <c r="B31" s="44">
        <v>1.6</v>
      </c>
      <c r="C31" s="44"/>
      <c r="D31" s="204">
        <v>175</v>
      </c>
      <c r="E31" s="181" t="s">
        <v>52</v>
      </c>
      <c r="F31" s="181"/>
      <c r="G31" s="181"/>
      <c r="H31" s="197">
        <v>19</v>
      </c>
      <c r="I31" s="45">
        <v>174674.41182059998</v>
      </c>
      <c r="J31" s="45">
        <v>0</v>
      </c>
      <c r="K31" s="45">
        <v>0</v>
      </c>
      <c r="L31" s="45">
        <v>60000</v>
      </c>
      <c r="M31" s="45">
        <v>0</v>
      </c>
      <c r="N31" s="45">
        <v>234674.41182059998</v>
      </c>
    </row>
    <row r="32" spans="2:14" x14ac:dyDescent="0.25">
      <c r="B32" s="46"/>
      <c r="C32" s="46"/>
      <c r="D32" s="205"/>
      <c r="E32" s="47"/>
      <c r="F32" s="47"/>
      <c r="G32" s="48" t="s">
        <v>39</v>
      </c>
      <c r="H32" s="198">
        <v>19</v>
      </c>
      <c r="I32" s="49">
        <v>174674.41182059998</v>
      </c>
      <c r="J32" s="49">
        <v>0</v>
      </c>
      <c r="K32" s="49">
        <v>0</v>
      </c>
      <c r="L32" s="49">
        <v>0</v>
      </c>
      <c r="M32" s="49">
        <v>0</v>
      </c>
      <c r="N32" s="49">
        <v>174674.41182059998</v>
      </c>
    </row>
    <row r="33" spans="2:14" x14ac:dyDescent="0.25">
      <c r="B33" s="46"/>
      <c r="C33" s="46"/>
      <c r="D33" s="205"/>
      <c r="E33" s="47"/>
      <c r="F33" s="47"/>
      <c r="G33" s="48" t="s">
        <v>40</v>
      </c>
      <c r="H33" s="198"/>
      <c r="I33" s="49">
        <v>0</v>
      </c>
      <c r="J33" s="49">
        <v>0</v>
      </c>
      <c r="K33" s="49">
        <v>0</v>
      </c>
      <c r="L33" s="49">
        <v>60000</v>
      </c>
      <c r="M33" s="49">
        <v>0</v>
      </c>
      <c r="N33" s="49">
        <v>60000</v>
      </c>
    </row>
    <row r="34" spans="2:14" x14ac:dyDescent="0.25">
      <c r="B34" s="50" t="s">
        <v>53</v>
      </c>
      <c r="C34" s="50"/>
      <c r="D34" s="206">
        <v>17504</v>
      </c>
      <c r="E34" s="51"/>
      <c r="F34" s="184" t="s">
        <v>54</v>
      </c>
      <c r="G34" s="184"/>
      <c r="H34" s="199">
        <v>19</v>
      </c>
      <c r="I34" s="53">
        <v>174674.41182059998</v>
      </c>
      <c r="J34" s="53">
        <v>0</v>
      </c>
      <c r="K34" s="53">
        <v>0</v>
      </c>
      <c r="L34" s="53">
        <v>60000</v>
      </c>
      <c r="M34" s="53">
        <v>0</v>
      </c>
      <c r="N34" s="53">
        <v>234674.41182059998</v>
      </c>
    </row>
    <row r="35" spans="2:14" x14ac:dyDescent="0.25">
      <c r="B35" s="54"/>
      <c r="C35" s="54"/>
      <c r="D35" s="205"/>
      <c r="E35" s="47"/>
      <c r="F35" s="47"/>
      <c r="G35" s="48" t="s">
        <v>39</v>
      </c>
      <c r="H35" s="198">
        <v>19</v>
      </c>
      <c r="I35" s="57">
        <v>174674.41182059998</v>
      </c>
      <c r="J35" s="49">
        <v>0</v>
      </c>
      <c r="K35" s="49"/>
      <c r="L35" s="49">
        <v>0</v>
      </c>
      <c r="M35" s="49">
        <v>0</v>
      </c>
      <c r="N35" s="49">
        <v>174674.41182059998</v>
      </c>
    </row>
    <row r="36" spans="2:14" x14ac:dyDescent="0.25">
      <c r="B36" s="54"/>
      <c r="C36" s="54"/>
      <c r="D36" s="205"/>
      <c r="E36" s="47"/>
      <c r="F36" s="47"/>
      <c r="G36" s="48" t="s">
        <v>40</v>
      </c>
      <c r="H36" s="198"/>
      <c r="I36" s="49">
        <v>0</v>
      </c>
      <c r="J36" s="49">
        <v>0</v>
      </c>
      <c r="K36" s="49">
        <v>0</v>
      </c>
      <c r="L36" s="49">
        <v>60000</v>
      </c>
      <c r="M36" s="49">
        <v>0</v>
      </c>
      <c r="N36" s="49">
        <v>60000</v>
      </c>
    </row>
    <row r="37" spans="2:14" x14ac:dyDescent="0.25">
      <c r="B37" s="44">
        <v>1.7</v>
      </c>
      <c r="C37" s="44"/>
      <c r="D37" s="204">
        <v>180</v>
      </c>
      <c r="E37" s="181" t="s">
        <v>55</v>
      </c>
      <c r="F37" s="181"/>
      <c r="G37" s="181"/>
      <c r="H37" s="197">
        <v>20</v>
      </c>
      <c r="I37" s="45">
        <v>197222.52749999997</v>
      </c>
      <c r="J37" s="45">
        <v>861000</v>
      </c>
      <c r="K37" s="45">
        <v>268500</v>
      </c>
      <c r="L37" s="45">
        <v>295000</v>
      </c>
      <c r="M37" s="45">
        <v>4614524</v>
      </c>
      <c r="N37" s="45">
        <v>2856246.5274999999</v>
      </c>
    </row>
    <row r="38" spans="2:14" x14ac:dyDescent="0.25">
      <c r="B38" s="46"/>
      <c r="C38" s="46"/>
      <c r="D38" s="205"/>
      <c r="E38" s="47"/>
      <c r="F38" s="47"/>
      <c r="G38" s="48" t="s">
        <v>39</v>
      </c>
      <c r="H38" s="198">
        <v>20</v>
      </c>
      <c r="I38" s="49">
        <v>197222.52749999997</v>
      </c>
      <c r="J38" s="49">
        <v>826000</v>
      </c>
      <c r="K38" s="49">
        <v>218500</v>
      </c>
      <c r="L38" s="49">
        <v>195000</v>
      </c>
      <c r="M38" s="49">
        <v>545000</v>
      </c>
      <c r="N38" s="49">
        <v>1981722.5275000001</v>
      </c>
    </row>
    <row r="39" spans="2:14" x14ac:dyDescent="0.25">
      <c r="B39" s="46"/>
      <c r="C39" s="46"/>
      <c r="D39" s="205"/>
      <c r="E39" s="47"/>
      <c r="F39" s="47"/>
      <c r="G39" s="48" t="s">
        <v>40</v>
      </c>
      <c r="H39" s="198"/>
      <c r="I39" s="49">
        <v>0</v>
      </c>
      <c r="J39" s="49">
        <v>35000</v>
      </c>
      <c r="K39" s="49">
        <v>50000</v>
      </c>
      <c r="L39" s="49">
        <v>100000</v>
      </c>
      <c r="M39" s="49">
        <v>689524</v>
      </c>
      <c r="N39" s="49">
        <v>874524</v>
      </c>
    </row>
    <row r="40" spans="2:14" x14ac:dyDescent="0.25">
      <c r="B40" s="46"/>
      <c r="C40" s="46"/>
      <c r="D40" s="205"/>
      <c r="E40" s="47"/>
      <c r="F40" s="47"/>
      <c r="G40" s="48" t="s">
        <v>41</v>
      </c>
      <c r="H40" s="198"/>
      <c r="I40" s="49">
        <v>0</v>
      </c>
      <c r="J40" s="49">
        <v>0</v>
      </c>
      <c r="K40" s="49">
        <v>0</v>
      </c>
      <c r="L40" s="49">
        <v>0</v>
      </c>
      <c r="M40" s="49">
        <v>3380000</v>
      </c>
      <c r="N40" s="49">
        <v>3380000</v>
      </c>
    </row>
    <row r="41" spans="2:14" x14ac:dyDescent="0.25">
      <c r="B41" s="50" t="s">
        <v>56</v>
      </c>
      <c r="C41" s="50"/>
      <c r="D41" s="206">
        <v>18004</v>
      </c>
      <c r="E41" s="51"/>
      <c r="F41" s="184" t="s">
        <v>57</v>
      </c>
      <c r="G41" s="184"/>
      <c r="H41" s="199">
        <v>12</v>
      </c>
      <c r="I41" s="53">
        <v>112413.5385</v>
      </c>
      <c r="J41" s="53">
        <v>656000</v>
      </c>
      <c r="K41" s="53">
        <v>268500</v>
      </c>
      <c r="L41" s="53">
        <v>295000</v>
      </c>
      <c r="M41" s="53">
        <v>0</v>
      </c>
      <c r="N41" s="53">
        <v>1331913.5385</v>
      </c>
    </row>
    <row r="42" spans="2:14" x14ac:dyDescent="0.25">
      <c r="B42" s="54"/>
      <c r="C42" s="54"/>
      <c r="D42" s="208"/>
      <c r="E42" s="55"/>
      <c r="F42" s="55"/>
      <c r="G42" s="56" t="s">
        <v>39</v>
      </c>
      <c r="H42" s="198">
        <v>12</v>
      </c>
      <c r="I42" s="57">
        <v>112413.5385</v>
      </c>
      <c r="J42" s="57">
        <v>621000</v>
      </c>
      <c r="K42" s="57">
        <v>218500</v>
      </c>
      <c r="L42" s="57">
        <v>195000</v>
      </c>
      <c r="M42" s="57">
        <v>0</v>
      </c>
      <c r="N42" s="58">
        <v>1146913.5385</v>
      </c>
    </row>
    <row r="43" spans="2:14" x14ac:dyDescent="0.25">
      <c r="B43" s="54"/>
      <c r="C43" s="54"/>
      <c r="D43" s="208"/>
      <c r="E43" s="55"/>
      <c r="F43" s="55"/>
      <c r="G43" s="56" t="s">
        <v>40</v>
      </c>
      <c r="H43" s="198"/>
      <c r="I43" s="57">
        <v>0</v>
      </c>
      <c r="J43" s="57">
        <v>35000</v>
      </c>
      <c r="K43" s="57">
        <v>50000</v>
      </c>
      <c r="L43" s="57">
        <v>100000</v>
      </c>
      <c r="M43" s="57">
        <v>0</v>
      </c>
      <c r="N43" s="58">
        <v>185000</v>
      </c>
    </row>
    <row r="44" spans="2:14" x14ac:dyDescent="0.25">
      <c r="B44" s="50" t="s">
        <v>58</v>
      </c>
      <c r="C44" s="50"/>
      <c r="D44" s="206">
        <v>18164</v>
      </c>
      <c r="E44" s="51"/>
      <c r="F44" s="184" t="s">
        <v>59</v>
      </c>
      <c r="G44" s="184"/>
      <c r="H44" s="199">
        <v>8</v>
      </c>
      <c r="I44" s="53">
        <v>84808.988999999987</v>
      </c>
      <c r="J44" s="53">
        <v>205000</v>
      </c>
      <c r="K44" s="53">
        <v>0</v>
      </c>
      <c r="L44" s="53">
        <v>0</v>
      </c>
      <c r="M44" s="53">
        <v>4614524</v>
      </c>
      <c r="N44" s="53">
        <v>4904332.9890000001</v>
      </c>
    </row>
    <row r="45" spans="2:14" x14ac:dyDescent="0.25">
      <c r="B45" s="54"/>
      <c r="C45" s="54"/>
      <c r="D45" s="208"/>
      <c r="E45" s="55"/>
      <c r="F45" s="55"/>
      <c r="G45" s="56" t="s">
        <v>39</v>
      </c>
      <c r="H45" s="198">
        <v>8</v>
      </c>
      <c r="I45" s="57">
        <v>84808.988999999987</v>
      </c>
      <c r="J45" s="57">
        <v>205000</v>
      </c>
      <c r="K45" s="57">
        <v>0</v>
      </c>
      <c r="L45" s="57"/>
      <c r="M45" s="57">
        <v>545000</v>
      </c>
      <c r="N45" s="58">
        <v>834808.98900000006</v>
      </c>
    </row>
    <row r="46" spans="2:14" x14ac:dyDescent="0.25">
      <c r="B46" s="54"/>
      <c r="C46" s="54"/>
      <c r="D46" s="208"/>
      <c r="E46" s="55"/>
      <c r="F46" s="55"/>
      <c r="G46" s="56" t="s">
        <v>40</v>
      </c>
      <c r="H46" s="198"/>
      <c r="I46" s="57">
        <v>0</v>
      </c>
      <c r="J46" s="57">
        <v>0</v>
      </c>
      <c r="K46" s="57"/>
      <c r="L46" s="57">
        <v>0</v>
      </c>
      <c r="M46" s="57">
        <v>689524</v>
      </c>
      <c r="N46" s="58">
        <v>689524</v>
      </c>
    </row>
    <row r="47" spans="2:14" x14ac:dyDescent="0.25">
      <c r="B47" s="54"/>
      <c r="C47" s="54"/>
      <c r="D47" s="208"/>
      <c r="E47" s="55"/>
      <c r="F47" s="55"/>
      <c r="G47" s="48" t="s">
        <v>41</v>
      </c>
      <c r="H47" s="198"/>
      <c r="I47" s="57"/>
      <c r="J47" s="57"/>
      <c r="K47" s="57"/>
      <c r="L47" s="57"/>
      <c r="M47" s="57">
        <v>3380000</v>
      </c>
      <c r="N47" s="58">
        <v>3380000</v>
      </c>
    </row>
    <row r="48" spans="2:14" x14ac:dyDescent="0.25">
      <c r="B48" s="44">
        <v>1.8</v>
      </c>
      <c r="C48" s="44"/>
      <c r="D48" s="204">
        <v>195</v>
      </c>
      <c r="E48" s="181" t="s">
        <v>60</v>
      </c>
      <c r="F48" s="181"/>
      <c r="G48" s="181"/>
      <c r="H48" s="197">
        <v>6</v>
      </c>
      <c r="I48" s="45">
        <v>58311.63</v>
      </c>
      <c r="J48" s="45">
        <v>2000</v>
      </c>
      <c r="K48" s="45">
        <v>0</v>
      </c>
      <c r="L48" s="45">
        <v>0</v>
      </c>
      <c r="M48" s="45">
        <v>0</v>
      </c>
      <c r="N48" s="45">
        <v>60311.63</v>
      </c>
    </row>
    <row r="49" spans="2:14" x14ac:dyDescent="0.25">
      <c r="B49" s="54"/>
      <c r="C49" s="54"/>
      <c r="D49" s="208"/>
      <c r="E49" s="55"/>
      <c r="F49" s="55"/>
      <c r="G49" s="56" t="s">
        <v>39</v>
      </c>
      <c r="H49" s="198">
        <v>6</v>
      </c>
      <c r="I49" s="57">
        <v>58311.63</v>
      </c>
      <c r="J49" s="58">
        <v>0</v>
      </c>
      <c r="K49" s="58"/>
      <c r="L49" s="58"/>
      <c r="M49" s="64">
        <v>0</v>
      </c>
      <c r="N49" s="58">
        <v>58311.63</v>
      </c>
    </row>
    <row r="50" spans="2:14" x14ac:dyDescent="0.25">
      <c r="B50" s="61"/>
      <c r="C50" s="54"/>
      <c r="D50" s="208"/>
      <c r="E50" s="55"/>
      <c r="F50" s="55"/>
      <c r="G50" s="56" t="s">
        <v>40</v>
      </c>
      <c r="H50" s="198"/>
      <c r="I50" s="58">
        <v>0</v>
      </c>
      <c r="J50" s="58">
        <v>2000</v>
      </c>
      <c r="K50" s="58"/>
      <c r="L50" s="58"/>
      <c r="M50" s="64"/>
      <c r="N50" s="58">
        <v>2000</v>
      </c>
    </row>
    <row r="51" spans="2:14" x14ac:dyDescent="0.25">
      <c r="B51" s="65">
        <v>1.9</v>
      </c>
      <c r="C51" s="65"/>
      <c r="D51" s="206">
        <v>47004</v>
      </c>
      <c r="E51" s="185" t="s">
        <v>61</v>
      </c>
      <c r="F51" s="185"/>
      <c r="G51" s="185"/>
      <c r="H51" s="201">
        <v>4</v>
      </c>
      <c r="I51" s="66">
        <v>38760.182999999997</v>
      </c>
      <c r="J51" s="66">
        <v>0</v>
      </c>
      <c r="K51" s="66">
        <v>0</v>
      </c>
      <c r="L51" s="66">
        <v>440000</v>
      </c>
      <c r="M51" s="66">
        <v>0</v>
      </c>
      <c r="N51" s="66">
        <v>478760.18300000002</v>
      </c>
    </row>
    <row r="52" spans="2:14" x14ac:dyDescent="0.25">
      <c r="B52" s="46"/>
      <c r="C52" s="46"/>
      <c r="D52" s="205"/>
      <c r="E52" s="47"/>
      <c r="F52" s="47"/>
      <c r="G52" s="48" t="s">
        <v>39</v>
      </c>
      <c r="H52" s="198">
        <v>4</v>
      </c>
      <c r="I52" s="49">
        <v>38760.182999999997</v>
      </c>
      <c r="J52" s="49">
        <v>0</v>
      </c>
      <c r="K52" s="49">
        <v>0</v>
      </c>
      <c r="L52" s="49">
        <v>250000</v>
      </c>
      <c r="M52" s="49">
        <v>0</v>
      </c>
      <c r="N52" s="49">
        <v>288760.18300000002</v>
      </c>
    </row>
    <row r="53" spans="2:14" x14ac:dyDescent="0.25">
      <c r="B53" s="46"/>
      <c r="C53" s="46"/>
      <c r="D53" s="205"/>
      <c r="E53" s="47"/>
      <c r="F53" s="47"/>
      <c r="G53" s="48" t="s">
        <v>40</v>
      </c>
      <c r="H53" s="198"/>
      <c r="I53" s="49">
        <v>0</v>
      </c>
      <c r="J53" s="49">
        <v>0</v>
      </c>
      <c r="K53" s="49">
        <v>0</v>
      </c>
      <c r="L53" s="49">
        <v>190000</v>
      </c>
      <c r="M53" s="49">
        <v>0</v>
      </c>
      <c r="N53" s="49">
        <v>190000</v>
      </c>
    </row>
    <row r="54" spans="2:14" x14ac:dyDescent="0.25">
      <c r="B54" s="50" t="s">
        <v>62</v>
      </c>
      <c r="C54" s="50"/>
      <c r="D54" s="206">
        <v>47004</v>
      </c>
      <c r="E54" s="51"/>
      <c r="F54" s="184" t="s">
        <v>63</v>
      </c>
      <c r="G54" s="184"/>
      <c r="H54" s="199">
        <v>4</v>
      </c>
      <c r="I54" s="53">
        <v>38760.182999999997</v>
      </c>
      <c r="J54" s="53">
        <v>0</v>
      </c>
      <c r="K54" s="53">
        <v>0</v>
      </c>
      <c r="L54" s="53">
        <v>440000</v>
      </c>
      <c r="M54" s="53">
        <v>0</v>
      </c>
      <c r="N54" s="53">
        <v>478760.18300000002</v>
      </c>
    </row>
    <row r="55" spans="2:14" x14ac:dyDescent="0.25">
      <c r="B55" s="54"/>
      <c r="C55" s="54"/>
      <c r="D55" s="208"/>
      <c r="E55" s="55"/>
      <c r="F55" s="55"/>
      <c r="G55" s="56" t="s">
        <v>39</v>
      </c>
      <c r="H55" s="198">
        <v>4</v>
      </c>
      <c r="I55" s="57">
        <v>38760.182999999997</v>
      </c>
      <c r="J55" s="58">
        <v>0</v>
      </c>
      <c r="K55" s="58"/>
      <c r="L55" s="58">
        <v>250000</v>
      </c>
      <c r="M55" s="64">
        <v>0</v>
      </c>
      <c r="N55" s="58">
        <v>288760.18300000002</v>
      </c>
    </row>
    <row r="56" spans="2:14" x14ac:dyDescent="0.25">
      <c r="B56" s="54"/>
      <c r="C56" s="54"/>
      <c r="D56" s="208"/>
      <c r="E56" s="55"/>
      <c r="F56" s="55"/>
      <c r="G56" s="56" t="s">
        <v>40</v>
      </c>
      <c r="H56" s="198">
        <v>0</v>
      </c>
      <c r="I56" s="49">
        <v>0</v>
      </c>
      <c r="J56" s="58">
        <v>0</v>
      </c>
      <c r="K56" s="58"/>
      <c r="L56" s="58">
        <v>190000</v>
      </c>
      <c r="M56" s="64">
        <v>0</v>
      </c>
      <c r="N56" s="58">
        <v>190000</v>
      </c>
    </row>
    <row r="57" spans="2:14" x14ac:dyDescent="0.25">
      <c r="B57" s="44">
        <v>1.1100000000000001</v>
      </c>
      <c r="C57" s="44"/>
      <c r="D57" s="204">
        <v>650</v>
      </c>
      <c r="E57" s="181" t="s">
        <v>64</v>
      </c>
      <c r="F57" s="181"/>
      <c r="G57" s="181"/>
      <c r="H57" s="197">
        <v>5</v>
      </c>
      <c r="I57" s="45">
        <v>56573.885999999999</v>
      </c>
      <c r="J57" s="45">
        <v>0</v>
      </c>
      <c r="K57" s="45">
        <v>0</v>
      </c>
      <c r="L57" s="45">
        <v>0</v>
      </c>
      <c r="M57" s="45">
        <v>0</v>
      </c>
      <c r="N57" s="45">
        <v>56573.885999999999</v>
      </c>
    </row>
    <row r="58" spans="2:14" x14ac:dyDescent="0.25">
      <c r="B58" s="46"/>
      <c r="C58" s="46"/>
      <c r="D58" s="205"/>
      <c r="E58" s="47"/>
      <c r="F58" s="47"/>
      <c r="G58" s="48" t="s">
        <v>39</v>
      </c>
      <c r="H58" s="198">
        <v>5</v>
      </c>
      <c r="I58" s="49">
        <v>56573.885999999999</v>
      </c>
      <c r="J58" s="49">
        <v>0</v>
      </c>
      <c r="K58" s="49">
        <v>0</v>
      </c>
      <c r="L58" s="49">
        <v>0</v>
      </c>
      <c r="M58" s="49">
        <v>0</v>
      </c>
      <c r="N58" s="49">
        <v>56573.885999999999</v>
      </c>
    </row>
    <row r="59" spans="2:14" x14ac:dyDescent="0.25">
      <c r="B59" s="50" t="s">
        <v>65</v>
      </c>
      <c r="C59" s="50"/>
      <c r="D59" s="206">
        <v>65020</v>
      </c>
      <c r="E59" s="51"/>
      <c r="F59" s="184" t="s">
        <v>66</v>
      </c>
      <c r="G59" s="184"/>
      <c r="H59" s="199">
        <v>5</v>
      </c>
      <c r="I59" s="53">
        <v>56573.885999999999</v>
      </c>
      <c r="J59" s="53">
        <v>0</v>
      </c>
      <c r="K59" s="53">
        <v>0</v>
      </c>
      <c r="L59" s="53">
        <v>0</v>
      </c>
      <c r="M59" s="53">
        <v>0</v>
      </c>
      <c r="N59" s="53">
        <v>56573.885999999999</v>
      </c>
    </row>
    <row r="60" spans="2:14" x14ac:dyDescent="0.25">
      <c r="B60" s="54"/>
      <c r="C60" s="54"/>
      <c r="D60" s="208"/>
      <c r="E60" s="55"/>
      <c r="F60" s="55"/>
      <c r="G60" s="56" t="s">
        <v>39</v>
      </c>
      <c r="H60" s="198">
        <v>5</v>
      </c>
      <c r="I60" s="57">
        <v>56573.885999999999</v>
      </c>
      <c r="J60" s="58">
        <v>0</v>
      </c>
      <c r="K60" s="58"/>
      <c r="L60" s="58"/>
      <c r="M60" s="64">
        <v>0</v>
      </c>
      <c r="N60" s="58">
        <v>56573.885999999999</v>
      </c>
    </row>
    <row r="61" spans="2:14" x14ac:dyDescent="0.25">
      <c r="B61" s="44">
        <v>1.1399999999999999</v>
      </c>
      <c r="C61" s="44"/>
      <c r="D61" s="204">
        <v>660</v>
      </c>
      <c r="E61" s="181" t="s">
        <v>67</v>
      </c>
      <c r="F61" s="181"/>
      <c r="G61" s="181"/>
      <c r="H61" s="197">
        <v>11</v>
      </c>
      <c r="I61" s="45">
        <v>130201.698</v>
      </c>
      <c r="J61" s="45">
        <v>433500</v>
      </c>
      <c r="K61" s="45">
        <v>0</v>
      </c>
      <c r="L61" s="45">
        <v>0</v>
      </c>
      <c r="M61" s="45">
        <v>0</v>
      </c>
      <c r="N61" s="45">
        <v>563701.69800000009</v>
      </c>
    </row>
    <row r="62" spans="2:14" x14ac:dyDescent="0.25">
      <c r="B62" s="46"/>
      <c r="C62" s="46"/>
      <c r="D62" s="205"/>
      <c r="E62" s="47"/>
      <c r="F62" s="47"/>
      <c r="G62" s="48" t="s">
        <v>39</v>
      </c>
      <c r="H62" s="198">
        <v>11</v>
      </c>
      <c r="I62" s="49">
        <v>130201.698</v>
      </c>
      <c r="J62" s="49">
        <v>308500</v>
      </c>
      <c r="K62" s="49">
        <v>0</v>
      </c>
      <c r="L62" s="49">
        <v>0</v>
      </c>
      <c r="M62" s="49">
        <v>0</v>
      </c>
      <c r="N62" s="49">
        <v>438701.69800000003</v>
      </c>
    </row>
    <row r="63" spans="2:14" x14ac:dyDescent="0.25">
      <c r="B63" s="46"/>
      <c r="C63" s="46"/>
      <c r="D63" s="205"/>
      <c r="E63" s="47"/>
      <c r="F63" s="47"/>
      <c r="G63" s="48" t="s">
        <v>40</v>
      </c>
      <c r="H63" s="198"/>
      <c r="I63" s="49">
        <v>0</v>
      </c>
      <c r="J63" s="49">
        <v>125000</v>
      </c>
      <c r="K63" s="49">
        <v>0</v>
      </c>
      <c r="L63" s="49">
        <v>0</v>
      </c>
      <c r="M63" s="49">
        <v>0</v>
      </c>
      <c r="N63" s="49">
        <v>125000</v>
      </c>
    </row>
    <row r="64" spans="2:14" x14ac:dyDescent="0.25">
      <c r="B64" s="50" t="s">
        <v>68</v>
      </c>
      <c r="C64" s="50"/>
      <c r="D64" s="206">
        <v>66325</v>
      </c>
      <c r="E64" s="51"/>
      <c r="F64" s="184" t="s">
        <v>69</v>
      </c>
      <c r="G64" s="184"/>
      <c r="H64" s="199">
        <v>6</v>
      </c>
      <c r="I64" s="53">
        <v>70388.036999999997</v>
      </c>
      <c r="J64" s="53">
        <v>125000</v>
      </c>
      <c r="K64" s="53">
        <v>0</v>
      </c>
      <c r="L64" s="53">
        <v>0</v>
      </c>
      <c r="M64" s="53">
        <v>0</v>
      </c>
      <c r="N64" s="53">
        <v>195388.03700000001</v>
      </c>
    </row>
    <row r="65" spans="2:14" x14ac:dyDescent="0.25">
      <c r="B65" s="54"/>
      <c r="C65" s="54"/>
      <c r="D65" s="208"/>
      <c r="E65" s="55"/>
      <c r="F65" s="55"/>
      <c r="G65" s="56" t="s">
        <v>39</v>
      </c>
      <c r="H65" s="198">
        <v>6</v>
      </c>
      <c r="I65" s="57">
        <v>70388.036999999997</v>
      </c>
      <c r="J65" s="58">
        <v>20000</v>
      </c>
      <c r="K65" s="58"/>
      <c r="L65" s="58"/>
      <c r="M65" s="64">
        <v>0</v>
      </c>
      <c r="N65" s="58">
        <v>90388.036999999997</v>
      </c>
    </row>
    <row r="66" spans="2:14" x14ac:dyDescent="0.25">
      <c r="B66" s="59"/>
      <c r="C66" s="54"/>
      <c r="D66" s="208"/>
      <c r="E66" s="55"/>
      <c r="F66" s="55"/>
      <c r="G66" s="56" t="s">
        <v>40</v>
      </c>
      <c r="H66" s="198"/>
      <c r="I66" s="58">
        <v>0</v>
      </c>
      <c r="J66" s="58">
        <v>105000</v>
      </c>
      <c r="K66" s="58"/>
      <c r="L66" s="58"/>
      <c r="M66" s="49">
        <v>0</v>
      </c>
      <c r="N66" s="58">
        <v>105000</v>
      </c>
    </row>
    <row r="67" spans="2:14" x14ac:dyDescent="0.25">
      <c r="B67" s="50" t="s">
        <v>70</v>
      </c>
      <c r="C67" s="50"/>
      <c r="D67" s="206">
        <v>66525</v>
      </c>
      <c r="E67" s="51"/>
      <c r="F67" s="184" t="s">
        <v>71</v>
      </c>
      <c r="G67" s="184"/>
      <c r="H67" s="199">
        <v>5</v>
      </c>
      <c r="I67" s="53">
        <v>59813.661</v>
      </c>
      <c r="J67" s="53">
        <v>308500</v>
      </c>
      <c r="K67" s="53">
        <v>0</v>
      </c>
      <c r="L67" s="53">
        <v>0</v>
      </c>
      <c r="M67" s="53">
        <v>0</v>
      </c>
      <c r="N67" s="53">
        <v>368313.66100000002</v>
      </c>
    </row>
    <row r="68" spans="2:14" x14ac:dyDescent="0.25">
      <c r="B68" s="54"/>
      <c r="C68" s="54"/>
      <c r="D68" s="208"/>
      <c r="E68" s="55"/>
      <c r="F68" s="55"/>
      <c r="G68" s="56" t="s">
        <v>39</v>
      </c>
      <c r="H68" s="198">
        <v>5</v>
      </c>
      <c r="I68" s="57">
        <v>59813.661</v>
      </c>
      <c r="J68" s="58">
        <v>288500</v>
      </c>
      <c r="K68" s="58">
        <v>0</v>
      </c>
      <c r="L68" s="58">
        <v>0</v>
      </c>
      <c r="M68" s="64">
        <v>0</v>
      </c>
      <c r="N68" s="58">
        <v>348313.66100000002</v>
      </c>
    </row>
    <row r="69" spans="2:14" x14ac:dyDescent="0.25">
      <c r="B69" s="54"/>
      <c r="C69" s="54"/>
      <c r="D69" s="208"/>
      <c r="E69" s="55"/>
      <c r="F69" s="55"/>
      <c r="G69" s="56" t="s">
        <v>40</v>
      </c>
      <c r="H69" s="198"/>
      <c r="I69" s="58">
        <v>0</v>
      </c>
      <c r="J69" s="58">
        <v>20000</v>
      </c>
      <c r="K69" s="58">
        <v>0</v>
      </c>
      <c r="L69" s="58"/>
      <c r="M69" s="64">
        <v>0</v>
      </c>
      <c r="N69" s="58">
        <v>20000</v>
      </c>
    </row>
    <row r="70" spans="2:14" x14ac:dyDescent="0.25">
      <c r="B70" s="44">
        <v>1.1499999999999999</v>
      </c>
      <c r="C70" s="44"/>
      <c r="D70" s="204">
        <v>730</v>
      </c>
      <c r="E70" s="181" t="s">
        <v>72</v>
      </c>
      <c r="F70" s="181"/>
      <c r="G70" s="181"/>
      <c r="H70" s="197">
        <v>110</v>
      </c>
      <c r="I70" s="45">
        <v>1308118.6471640002</v>
      </c>
      <c r="J70" s="45">
        <v>276000</v>
      </c>
      <c r="K70" s="45">
        <v>51000</v>
      </c>
      <c r="L70" s="45">
        <v>257000</v>
      </c>
      <c r="M70" s="45">
        <v>1265693</v>
      </c>
      <c r="N70" s="45">
        <v>3157811.6471640002</v>
      </c>
    </row>
    <row r="71" spans="2:14" x14ac:dyDescent="0.25">
      <c r="B71" s="46"/>
      <c r="C71" s="46"/>
      <c r="D71" s="205"/>
      <c r="E71" s="47"/>
      <c r="F71" s="47"/>
      <c r="G71" s="48" t="s">
        <v>39</v>
      </c>
      <c r="H71" s="198">
        <v>110</v>
      </c>
      <c r="I71" s="49">
        <v>1294118.6471640002</v>
      </c>
      <c r="J71" s="49">
        <v>276000</v>
      </c>
      <c r="K71" s="49">
        <v>51000</v>
      </c>
      <c r="L71" s="49">
        <v>177000</v>
      </c>
      <c r="M71" s="49">
        <v>47606</v>
      </c>
      <c r="N71" s="49">
        <v>1845724.6471640002</v>
      </c>
    </row>
    <row r="72" spans="2:14" x14ac:dyDescent="0.25">
      <c r="B72" s="46"/>
      <c r="C72" s="46"/>
      <c r="D72" s="205"/>
      <c r="E72" s="47"/>
      <c r="F72" s="47"/>
      <c r="G72" s="48" t="s">
        <v>40</v>
      </c>
      <c r="H72" s="198"/>
      <c r="I72" s="49">
        <v>14000</v>
      </c>
      <c r="J72" s="49">
        <v>0</v>
      </c>
      <c r="K72" s="49">
        <v>0</v>
      </c>
      <c r="L72" s="49">
        <v>80000</v>
      </c>
      <c r="M72" s="49">
        <v>80000</v>
      </c>
      <c r="N72" s="49">
        <v>174000</v>
      </c>
    </row>
    <row r="73" spans="2:14" x14ac:dyDescent="0.25">
      <c r="B73" s="46"/>
      <c r="C73" s="46"/>
      <c r="D73" s="205"/>
      <c r="E73" s="47"/>
      <c r="F73" s="47"/>
      <c r="G73" s="48" t="s">
        <v>41</v>
      </c>
      <c r="H73" s="198"/>
      <c r="I73" s="49">
        <v>0</v>
      </c>
      <c r="J73" s="49">
        <v>0</v>
      </c>
      <c r="K73" s="49">
        <v>0</v>
      </c>
      <c r="L73" s="49">
        <v>0</v>
      </c>
      <c r="M73" s="49">
        <v>1138087</v>
      </c>
      <c r="N73" s="49">
        <v>1138087</v>
      </c>
    </row>
    <row r="74" spans="2:14" x14ac:dyDescent="0.25">
      <c r="B74" s="50" t="s">
        <v>73</v>
      </c>
      <c r="C74" s="50"/>
      <c r="D74" s="206">
        <v>73013</v>
      </c>
      <c r="E74" s="51"/>
      <c r="F74" s="182" t="s">
        <v>74</v>
      </c>
      <c r="G74" s="182"/>
      <c r="H74" s="199">
        <v>5</v>
      </c>
      <c r="I74" s="53">
        <v>48810.762000000002</v>
      </c>
      <c r="J74" s="53">
        <v>0</v>
      </c>
      <c r="K74" s="53">
        <v>0</v>
      </c>
      <c r="L74" s="53">
        <v>257000</v>
      </c>
      <c r="M74" s="53">
        <v>0</v>
      </c>
      <c r="N74" s="53">
        <v>305810.76199999999</v>
      </c>
    </row>
    <row r="75" spans="2:14" x14ac:dyDescent="0.25">
      <c r="B75" s="54"/>
      <c r="C75" s="54"/>
      <c r="D75" s="208"/>
      <c r="E75" s="55"/>
      <c r="F75" s="55"/>
      <c r="G75" s="56" t="s">
        <v>39</v>
      </c>
      <c r="H75" s="198">
        <v>5</v>
      </c>
      <c r="I75" s="57">
        <v>48810.762000000002</v>
      </c>
      <c r="J75" s="58">
        <v>0</v>
      </c>
      <c r="K75" s="58"/>
      <c r="L75" s="57">
        <v>177000</v>
      </c>
      <c r="M75" s="64">
        <v>0</v>
      </c>
      <c r="N75" s="58">
        <v>225810.76199999999</v>
      </c>
    </row>
    <row r="76" spans="2:14" x14ac:dyDescent="0.25">
      <c r="B76" s="54"/>
      <c r="C76" s="54"/>
      <c r="D76" s="208"/>
      <c r="E76" s="55"/>
      <c r="F76" s="55"/>
      <c r="G76" s="56" t="s">
        <v>40</v>
      </c>
      <c r="H76" s="198"/>
      <c r="I76" s="58">
        <v>0</v>
      </c>
      <c r="J76" s="58">
        <v>0</v>
      </c>
      <c r="K76" s="58"/>
      <c r="L76" s="57">
        <v>80000</v>
      </c>
      <c r="M76" s="49">
        <v>0</v>
      </c>
      <c r="N76" s="58">
        <v>80000</v>
      </c>
    </row>
    <row r="77" spans="2:14" x14ac:dyDescent="0.25">
      <c r="B77" s="50" t="s">
        <v>75</v>
      </c>
      <c r="C77" s="50"/>
      <c r="D77" s="206">
        <v>73250</v>
      </c>
      <c r="E77" s="51"/>
      <c r="F77" s="182" t="s">
        <v>76</v>
      </c>
      <c r="G77" s="182"/>
      <c r="H77" s="199">
        <v>105</v>
      </c>
      <c r="I77" s="53">
        <v>1259307.8851640001</v>
      </c>
      <c r="J77" s="53">
        <v>276000</v>
      </c>
      <c r="K77" s="53">
        <v>51000</v>
      </c>
      <c r="L77" s="53">
        <v>0</v>
      </c>
      <c r="M77" s="53">
        <v>1265693</v>
      </c>
      <c r="N77" s="53">
        <v>2852000.8851640001</v>
      </c>
    </row>
    <row r="78" spans="2:14" x14ac:dyDescent="0.25">
      <c r="B78" s="54"/>
      <c r="C78" s="54"/>
      <c r="D78" s="208"/>
      <c r="E78" s="55"/>
      <c r="F78" s="55"/>
      <c r="G78" s="56" t="s">
        <v>39</v>
      </c>
      <c r="H78" s="198">
        <v>105</v>
      </c>
      <c r="I78" s="57">
        <v>1245307.8851640001</v>
      </c>
      <c r="J78" s="58">
        <v>276000</v>
      </c>
      <c r="K78" s="58">
        <v>51000</v>
      </c>
      <c r="L78" s="57"/>
      <c r="M78" s="64">
        <v>47606</v>
      </c>
      <c r="N78" s="58">
        <v>1619913.8851640001</v>
      </c>
    </row>
    <row r="79" spans="2:14" x14ac:dyDescent="0.25">
      <c r="B79" s="54"/>
      <c r="C79" s="54"/>
      <c r="D79" s="208"/>
      <c r="E79" s="55"/>
      <c r="F79" s="55"/>
      <c r="G79" s="56" t="s">
        <v>40</v>
      </c>
      <c r="H79" s="198"/>
      <c r="I79" s="57">
        <v>14000</v>
      </c>
      <c r="J79" s="58">
        <v>0</v>
      </c>
      <c r="K79" s="58">
        <v>0</v>
      </c>
      <c r="L79" s="57"/>
      <c r="M79" s="64">
        <v>80000</v>
      </c>
      <c r="N79" s="58">
        <v>94000</v>
      </c>
    </row>
    <row r="80" spans="2:14" x14ac:dyDescent="0.25">
      <c r="B80" s="54"/>
      <c r="C80" s="54"/>
      <c r="D80" s="208"/>
      <c r="E80" s="55"/>
      <c r="F80" s="55"/>
      <c r="G80" s="48" t="s">
        <v>41</v>
      </c>
      <c r="H80" s="198"/>
      <c r="I80" s="58"/>
      <c r="J80" s="58">
        <v>0</v>
      </c>
      <c r="K80" s="58">
        <v>0</v>
      </c>
      <c r="L80" s="58">
        <v>0</v>
      </c>
      <c r="M80" s="49">
        <v>1138087</v>
      </c>
      <c r="N80" s="58">
        <v>1138087</v>
      </c>
    </row>
    <row r="81" spans="2:14" x14ac:dyDescent="0.25">
      <c r="B81" s="67" t="s">
        <v>77</v>
      </c>
      <c r="C81" s="67"/>
      <c r="D81" s="211">
        <v>75515</v>
      </c>
      <c r="E81" s="68"/>
      <c r="F81" s="183" t="s">
        <v>78</v>
      </c>
      <c r="G81" s="183"/>
      <c r="H81" s="197">
        <v>11</v>
      </c>
      <c r="I81" s="45">
        <v>101161.02579660001</v>
      </c>
      <c r="J81" s="45">
        <v>0</v>
      </c>
      <c r="K81" s="45">
        <v>0</v>
      </c>
      <c r="L81" s="45">
        <v>3000</v>
      </c>
      <c r="M81" s="45">
        <v>0</v>
      </c>
      <c r="N81" s="45">
        <v>104161.02579660001</v>
      </c>
    </row>
    <row r="82" spans="2:14" x14ac:dyDescent="0.25">
      <c r="B82" s="54"/>
      <c r="C82" s="54"/>
      <c r="D82" s="208"/>
      <c r="E82" s="55"/>
      <c r="F82" s="55"/>
      <c r="G82" s="56" t="s">
        <v>39</v>
      </c>
      <c r="H82" s="198">
        <v>11</v>
      </c>
      <c r="I82" s="57">
        <v>101161.02579660001</v>
      </c>
      <c r="J82" s="57">
        <v>0</v>
      </c>
      <c r="K82" s="57">
        <v>0</v>
      </c>
      <c r="L82" s="57">
        <v>3000</v>
      </c>
      <c r="M82" s="57">
        <v>0</v>
      </c>
      <c r="N82" s="58">
        <v>104161.02579660001</v>
      </c>
    </row>
    <row r="83" spans="2:14" x14ac:dyDescent="0.25">
      <c r="B83" s="44">
        <v>1.17</v>
      </c>
      <c r="C83" s="44"/>
      <c r="D83" s="204">
        <v>85004</v>
      </c>
      <c r="E83" s="181" t="s">
        <v>79</v>
      </c>
      <c r="F83" s="181"/>
      <c r="G83" s="181"/>
      <c r="H83" s="197">
        <v>10</v>
      </c>
      <c r="I83" s="45">
        <v>79767.805500000002</v>
      </c>
      <c r="J83" s="45">
        <v>130000</v>
      </c>
      <c r="K83" s="45">
        <v>0</v>
      </c>
      <c r="L83" s="45">
        <v>100000</v>
      </c>
      <c r="M83" s="45">
        <v>0</v>
      </c>
      <c r="N83" s="45">
        <v>309767.80550000002</v>
      </c>
    </row>
    <row r="84" spans="2:14" x14ac:dyDescent="0.25">
      <c r="B84" s="46"/>
      <c r="C84" s="46"/>
      <c r="D84" s="205"/>
      <c r="E84" s="47"/>
      <c r="F84" s="47"/>
      <c r="G84" s="48" t="s">
        <v>39</v>
      </c>
      <c r="H84" s="198">
        <v>10</v>
      </c>
      <c r="I84" s="49">
        <v>79767.805500000002</v>
      </c>
      <c r="J84" s="49">
        <v>110000</v>
      </c>
      <c r="K84" s="49">
        <v>0</v>
      </c>
      <c r="L84" s="49">
        <v>60000</v>
      </c>
      <c r="M84" s="49">
        <v>0</v>
      </c>
      <c r="N84" s="49">
        <v>249767.80550000002</v>
      </c>
    </row>
    <row r="85" spans="2:14" x14ac:dyDescent="0.25">
      <c r="B85" s="46"/>
      <c r="C85" s="46"/>
      <c r="D85" s="205"/>
      <c r="E85" s="47"/>
      <c r="F85" s="47"/>
      <c r="G85" s="48" t="s">
        <v>40</v>
      </c>
      <c r="H85" s="198"/>
      <c r="I85" s="49">
        <v>0</v>
      </c>
      <c r="J85" s="49">
        <v>20000</v>
      </c>
      <c r="K85" s="49">
        <v>0</v>
      </c>
      <c r="L85" s="49">
        <v>40000</v>
      </c>
      <c r="M85" s="49">
        <v>0</v>
      </c>
      <c r="N85" s="49">
        <v>60000</v>
      </c>
    </row>
    <row r="86" spans="2:14" x14ac:dyDescent="0.25">
      <c r="B86" s="50" t="s">
        <v>80</v>
      </c>
      <c r="C86" s="50"/>
      <c r="D86" s="206">
        <v>85004</v>
      </c>
      <c r="E86" s="51"/>
      <c r="F86" s="184" t="s">
        <v>81</v>
      </c>
      <c r="G86" s="184"/>
      <c r="H86" s="199">
        <v>10</v>
      </c>
      <c r="I86" s="53">
        <v>79767.805500000002</v>
      </c>
      <c r="J86" s="53">
        <v>130000</v>
      </c>
      <c r="K86" s="53">
        <v>0</v>
      </c>
      <c r="L86" s="53">
        <v>100000</v>
      </c>
      <c r="M86" s="53">
        <v>0</v>
      </c>
      <c r="N86" s="53">
        <v>309767.80550000002</v>
      </c>
    </row>
    <row r="87" spans="2:14" x14ac:dyDescent="0.25">
      <c r="B87" s="46"/>
      <c r="C87" s="46"/>
      <c r="D87" s="205"/>
      <c r="E87" s="47"/>
      <c r="F87" s="47"/>
      <c r="G87" s="48" t="s">
        <v>39</v>
      </c>
      <c r="H87" s="198">
        <v>10</v>
      </c>
      <c r="I87" s="49">
        <v>79767.805500000002</v>
      </c>
      <c r="J87" s="49">
        <v>110000</v>
      </c>
      <c r="K87" s="49">
        <v>0</v>
      </c>
      <c r="L87" s="49">
        <v>60000</v>
      </c>
      <c r="M87" s="49"/>
      <c r="N87" s="49">
        <v>249767.80550000002</v>
      </c>
    </row>
    <row r="88" spans="2:14" x14ac:dyDescent="0.25">
      <c r="B88" s="46"/>
      <c r="C88" s="46"/>
      <c r="D88" s="205"/>
      <c r="E88" s="47"/>
      <c r="F88" s="47"/>
      <c r="G88" s="48" t="s">
        <v>40</v>
      </c>
      <c r="H88" s="198"/>
      <c r="I88" s="49">
        <v>0</v>
      </c>
      <c r="J88" s="49">
        <v>20000</v>
      </c>
      <c r="K88" s="49">
        <v>0</v>
      </c>
      <c r="L88" s="49">
        <v>40000</v>
      </c>
      <c r="M88" s="49">
        <v>0</v>
      </c>
      <c r="N88" s="49">
        <v>60000</v>
      </c>
    </row>
    <row r="89" spans="2:14" x14ac:dyDescent="0.25">
      <c r="B89" s="44">
        <v>1.18</v>
      </c>
      <c r="C89" s="44"/>
      <c r="D89" s="204">
        <v>920</v>
      </c>
      <c r="E89" s="181" t="s">
        <v>82</v>
      </c>
      <c r="F89" s="181"/>
      <c r="G89" s="181"/>
      <c r="H89" s="197">
        <v>416</v>
      </c>
      <c r="I89" s="45">
        <v>3915506.3424000004</v>
      </c>
      <c r="J89" s="45">
        <v>388133</v>
      </c>
      <c r="K89" s="45">
        <v>60000</v>
      </c>
      <c r="L89" s="45">
        <v>150000</v>
      </c>
      <c r="M89" s="45">
        <v>255000</v>
      </c>
      <c r="N89" s="45">
        <v>4768639.3424000004</v>
      </c>
    </row>
    <row r="90" spans="2:14" x14ac:dyDescent="0.25">
      <c r="B90" s="46"/>
      <c r="C90" s="46"/>
      <c r="D90" s="205"/>
      <c r="E90" s="47"/>
      <c r="F90" s="47"/>
      <c r="G90" s="48" t="s">
        <v>39</v>
      </c>
      <c r="H90" s="198">
        <v>416</v>
      </c>
      <c r="I90" s="49">
        <v>3865506.3424000004</v>
      </c>
      <c r="J90" s="49">
        <v>388133</v>
      </c>
      <c r="K90" s="49">
        <v>60000</v>
      </c>
      <c r="L90" s="49">
        <v>100000</v>
      </c>
      <c r="M90" s="49">
        <v>255000</v>
      </c>
      <c r="N90" s="49">
        <v>4668639.3424000004</v>
      </c>
    </row>
    <row r="91" spans="2:14" x14ac:dyDescent="0.25">
      <c r="B91" s="46"/>
      <c r="C91" s="46"/>
      <c r="D91" s="205"/>
      <c r="E91" s="47"/>
      <c r="F91" s="47"/>
      <c r="G91" s="48" t="s">
        <v>40</v>
      </c>
      <c r="H91" s="198"/>
      <c r="I91" s="57">
        <v>50000</v>
      </c>
      <c r="J91" s="49">
        <v>0</v>
      </c>
      <c r="K91" s="49">
        <v>0</v>
      </c>
      <c r="L91" s="49">
        <v>50000</v>
      </c>
      <c r="M91" s="49">
        <v>0</v>
      </c>
      <c r="N91" s="49">
        <v>100000</v>
      </c>
    </row>
    <row r="92" spans="2:14" x14ac:dyDescent="0.25">
      <c r="B92" s="50" t="s">
        <v>83</v>
      </c>
      <c r="C92" s="50"/>
      <c r="D92" s="206">
        <v>92020</v>
      </c>
      <c r="E92" s="51"/>
      <c r="F92" s="182" t="s">
        <v>74</v>
      </c>
      <c r="G92" s="182"/>
      <c r="H92" s="199">
        <v>7</v>
      </c>
      <c r="I92" s="53">
        <v>75544.293799999999</v>
      </c>
      <c r="J92" s="53">
        <v>190886</v>
      </c>
      <c r="K92" s="53">
        <v>0</v>
      </c>
      <c r="L92" s="53">
        <v>0</v>
      </c>
      <c r="M92" s="53">
        <v>255000</v>
      </c>
      <c r="N92" s="53">
        <v>521430.29379999998</v>
      </c>
    </row>
    <row r="93" spans="2:14" x14ac:dyDescent="0.25">
      <c r="B93" s="54"/>
      <c r="C93" s="54"/>
      <c r="D93" s="208"/>
      <c r="E93" s="55"/>
      <c r="F93" s="55"/>
      <c r="G93" s="56" t="s">
        <v>39</v>
      </c>
      <c r="H93" s="198">
        <v>7</v>
      </c>
      <c r="I93" s="57">
        <v>75544.293799999999</v>
      </c>
      <c r="J93" s="58">
        <v>190886</v>
      </c>
      <c r="K93" s="58">
        <v>0</v>
      </c>
      <c r="L93" s="58">
        <v>0</v>
      </c>
      <c r="M93" s="64">
        <v>255000</v>
      </c>
      <c r="N93" s="58">
        <v>521430.29379999998</v>
      </c>
    </row>
    <row r="94" spans="2:14" x14ac:dyDescent="0.25">
      <c r="B94" s="50" t="s">
        <v>84</v>
      </c>
      <c r="C94" s="50"/>
      <c r="D94" s="206">
        <v>92270</v>
      </c>
      <c r="E94" s="51"/>
      <c r="F94" s="182" t="s">
        <v>85</v>
      </c>
      <c r="G94" s="182"/>
      <c r="H94" s="199">
        <v>36</v>
      </c>
      <c r="I94" s="53">
        <v>301996.92599999998</v>
      </c>
      <c r="J94" s="53">
        <v>39979</v>
      </c>
      <c r="K94" s="53">
        <v>30000</v>
      </c>
      <c r="L94" s="53">
        <v>0</v>
      </c>
      <c r="M94" s="53">
        <v>0</v>
      </c>
      <c r="N94" s="53">
        <v>371975.92599999998</v>
      </c>
    </row>
    <row r="95" spans="2:14" x14ac:dyDescent="0.25">
      <c r="B95" s="54"/>
      <c r="C95" s="54"/>
      <c r="D95" s="208"/>
      <c r="E95" s="55"/>
      <c r="F95" s="55"/>
      <c r="G95" s="56" t="s">
        <v>39</v>
      </c>
      <c r="H95" s="198">
        <v>36</v>
      </c>
      <c r="I95" s="57">
        <v>301996.92599999998</v>
      </c>
      <c r="J95" s="49">
        <v>39979</v>
      </c>
      <c r="K95" s="58">
        <v>30000</v>
      </c>
      <c r="L95" s="58">
        <v>0</v>
      </c>
      <c r="M95" s="64">
        <v>0</v>
      </c>
      <c r="N95" s="58">
        <v>371975.92599999998</v>
      </c>
    </row>
    <row r="96" spans="2:14" x14ac:dyDescent="0.25">
      <c r="B96" s="50" t="s">
        <v>86</v>
      </c>
      <c r="C96" s="50"/>
      <c r="D96" s="206">
        <v>93090</v>
      </c>
      <c r="E96" s="51"/>
      <c r="F96" s="182" t="s">
        <v>87</v>
      </c>
      <c r="G96" s="182"/>
      <c r="H96" s="199">
        <v>303</v>
      </c>
      <c r="I96" s="53">
        <v>2815585.3376000002</v>
      </c>
      <c r="J96" s="53">
        <v>75000</v>
      </c>
      <c r="K96" s="53">
        <v>15000</v>
      </c>
      <c r="L96" s="53">
        <v>70000</v>
      </c>
      <c r="M96" s="53">
        <v>0</v>
      </c>
      <c r="N96" s="53">
        <v>2975585.3376000002</v>
      </c>
    </row>
    <row r="97" spans="2:15" x14ac:dyDescent="0.25">
      <c r="B97" s="54"/>
      <c r="C97" s="54"/>
      <c r="D97" s="208"/>
      <c r="E97" s="55"/>
      <c r="F97" s="55"/>
      <c r="G97" s="56" t="s">
        <v>39</v>
      </c>
      <c r="H97" s="198">
        <v>303</v>
      </c>
      <c r="I97" s="57">
        <v>2815585.3376000002</v>
      </c>
      <c r="J97" s="58">
        <v>75000</v>
      </c>
      <c r="K97" s="58">
        <v>15000</v>
      </c>
      <c r="L97" s="58">
        <v>50000</v>
      </c>
      <c r="M97" s="64">
        <v>0</v>
      </c>
      <c r="N97" s="58">
        <v>2955585.3376000002</v>
      </c>
    </row>
    <row r="98" spans="2:15" x14ac:dyDescent="0.25">
      <c r="B98" s="54"/>
      <c r="C98" s="54"/>
      <c r="D98" s="208"/>
      <c r="E98" s="55"/>
      <c r="F98" s="55"/>
      <c r="G98" s="56" t="s">
        <v>40</v>
      </c>
      <c r="H98" s="198"/>
      <c r="I98" s="58">
        <v>0</v>
      </c>
      <c r="J98" s="58">
        <v>0</v>
      </c>
      <c r="K98" s="58">
        <v>0</v>
      </c>
      <c r="L98" s="58">
        <v>20000</v>
      </c>
      <c r="M98" s="64">
        <v>0</v>
      </c>
      <c r="N98" s="58">
        <v>20000</v>
      </c>
    </row>
    <row r="99" spans="2:15" x14ac:dyDescent="0.25">
      <c r="B99" s="50" t="s">
        <v>88</v>
      </c>
      <c r="C99" s="50"/>
      <c r="D99" s="206">
        <v>94290</v>
      </c>
      <c r="E99" s="51"/>
      <c r="F99" s="182" t="s">
        <v>89</v>
      </c>
      <c r="G99" s="182"/>
      <c r="H99" s="199">
        <v>70</v>
      </c>
      <c r="I99" s="53">
        <v>722379.78499999992</v>
      </c>
      <c r="J99" s="53">
        <v>82268</v>
      </c>
      <c r="K99" s="53">
        <v>15000</v>
      </c>
      <c r="L99" s="53">
        <v>80000</v>
      </c>
      <c r="M99" s="53">
        <v>0</v>
      </c>
      <c r="N99" s="53">
        <v>899647.78499999992</v>
      </c>
    </row>
    <row r="100" spans="2:15" x14ac:dyDescent="0.25">
      <c r="B100" s="54"/>
      <c r="C100" s="54"/>
      <c r="D100" s="208"/>
      <c r="E100" s="55"/>
      <c r="F100" s="55"/>
      <c r="G100" s="56" t="s">
        <v>39</v>
      </c>
      <c r="H100" s="198">
        <v>70</v>
      </c>
      <c r="I100" s="57">
        <v>672379.78499999992</v>
      </c>
      <c r="J100" s="57">
        <v>82268</v>
      </c>
      <c r="K100" s="57">
        <v>15000</v>
      </c>
      <c r="L100" s="57">
        <v>50000</v>
      </c>
      <c r="M100" s="57">
        <v>0</v>
      </c>
      <c r="N100" s="58">
        <v>819647.78499999992</v>
      </c>
    </row>
    <row r="101" spans="2:15" x14ac:dyDescent="0.25">
      <c r="B101" s="54"/>
      <c r="C101" s="54"/>
      <c r="D101" s="208"/>
      <c r="E101" s="55"/>
      <c r="F101" s="55"/>
      <c r="G101" s="56" t="s">
        <v>40</v>
      </c>
      <c r="H101" s="198"/>
      <c r="I101" s="57">
        <v>50000</v>
      </c>
      <c r="J101" s="57">
        <v>0</v>
      </c>
      <c r="K101" s="57">
        <v>0</v>
      </c>
      <c r="L101" s="57">
        <v>30000</v>
      </c>
      <c r="M101" s="57">
        <v>0</v>
      </c>
      <c r="N101" s="58">
        <v>80000</v>
      </c>
    </row>
    <row r="102" spans="2:15" hidden="1" x14ac:dyDescent="0.25">
      <c r="B102" s="54"/>
      <c r="C102" s="54"/>
      <c r="D102" s="208"/>
      <c r="E102" s="55"/>
      <c r="F102" s="55"/>
      <c r="G102" s="48" t="s">
        <v>41</v>
      </c>
      <c r="H102" s="198"/>
      <c r="I102" s="57"/>
      <c r="J102" s="57">
        <v>0</v>
      </c>
      <c r="K102" s="57">
        <v>0</v>
      </c>
      <c r="L102" s="57"/>
      <c r="M102" s="57">
        <v>0</v>
      </c>
      <c r="N102" s="58">
        <v>0</v>
      </c>
    </row>
    <row r="104" spans="2:15" x14ac:dyDescent="0.25">
      <c r="B104" s="225"/>
      <c r="C104" s="218"/>
      <c r="D104" s="223" t="s">
        <v>23</v>
      </c>
      <c r="E104" s="222"/>
      <c r="F104" s="222"/>
      <c r="G104" s="222"/>
      <c r="H104" s="223"/>
      <c r="I104" s="222"/>
      <c r="J104" s="225"/>
      <c r="K104" s="225"/>
      <c r="L104" s="225"/>
      <c r="M104" s="225"/>
      <c r="N104" s="225"/>
    </row>
    <row r="105" spans="2:15" ht="15.75" x14ac:dyDescent="0.25">
      <c r="B105" s="225"/>
      <c r="C105" s="223">
        <v>4.0999999999999996</v>
      </c>
      <c r="D105" s="227">
        <v>2028</v>
      </c>
      <c r="E105" s="227"/>
      <c r="F105" s="227"/>
      <c r="G105" s="225"/>
      <c r="H105" s="226"/>
      <c r="I105" s="225"/>
      <c r="J105" s="225"/>
      <c r="K105" s="225"/>
      <c r="L105" s="225"/>
      <c r="M105" s="225"/>
      <c r="N105" s="225"/>
    </row>
    <row r="106" spans="2:15" x14ac:dyDescent="0.25">
      <c r="B106" s="225"/>
      <c r="C106" s="225"/>
      <c r="D106" s="226"/>
      <c r="E106" s="225"/>
      <c r="F106" s="225"/>
      <c r="G106" s="225"/>
      <c r="H106" s="226"/>
      <c r="I106" s="225"/>
      <c r="J106" s="225"/>
      <c r="K106" s="225"/>
      <c r="L106" s="225"/>
      <c r="M106" s="225"/>
      <c r="N106" s="225"/>
    </row>
    <row r="107" spans="2:15" ht="98.25" customHeight="1" x14ac:dyDescent="0.25">
      <c r="B107" s="242" t="s">
        <v>24</v>
      </c>
      <c r="C107" s="242" t="s">
        <v>25</v>
      </c>
      <c r="D107" s="243" t="s">
        <v>26</v>
      </c>
      <c r="E107" s="242" t="s">
        <v>27</v>
      </c>
      <c r="F107" s="242" t="s">
        <v>28</v>
      </c>
      <c r="G107" s="242" t="s">
        <v>29</v>
      </c>
      <c r="H107" s="243" t="s">
        <v>177</v>
      </c>
      <c r="I107" s="242" t="s">
        <v>31</v>
      </c>
      <c r="J107" s="242" t="s">
        <v>32</v>
      </c>
      <c r="K107" s="242" t="s">
        <v>33</v>
      </c>
      <c r="L107" s="242" t="s">
        <v>34</v>
      </c>
      <c r="M107" s="242" t="s">
        <v>35</v>
      </c>
      <c r="N107" s="242" t="s">
        <v>36</v>
      </c>
    </row>
    <row r="108" spans="2:15" ht="44.25" customHeight="1" x14ac:dyDescent="0.25">
      <c r="B108" s="212">
        <v>614</v>
      </c>
      <c r="C108" s="212" t="s">
        <v>37</v>
      </c>
      <c r="D108" s="213"/>
      <c r="E108" s="212"/>
      <c r="F108" s="212"/>
      <c r="G108" s="212" t="s">
        <v>38</v>
      </c>
      <c r="H108" s="213">
        <v>687</v>
      </c>
      <c r="I108" s="212">
        <v>6863968.9967503501</v>
      </c>
      <c r="J108" s="212">
        <v>2400000</v>
      </c>
      <c r="K108" s="212">
        <v>430000</v>
      </c>
      <c r="L108" s="212">
        <v>1400000</v>
      </c>
      <c r="M108" s="212">
        <v>6838919</v>
      </c>
      <c r="N108" s="212">
        <v>17932887.996750351</v>
      </c>
    </row>
    <row r="109" spans="2:15" ht="19.5" customHeight="1" x14ac:dyDescent="0.25">
      <c r="B109" s="216"/>
      <c r="C109" s="216"/>
      <c r="D109" s="217"/>
      <c r="E109" s="216"/>
      <c r="F109" s="216"/>
      <c r="G109" s="216" t="s">
        <v>39</v>
      </c>
      <c r="H109" s="217"/>
      <c r="I109" s="216">
        <v>6799968.9967503501</v>
      </c>
      <c r="J109" s="216">
        <v>2204500</v>
      </c>
      <c r="K109" s="216">
        <v>380000</v>
      </c>
      <c r="L109" s="216">
        <v>785000</v>
      </c>
      <c r="M109" s="216">
        <v>1297350</v>
      </c>
      <c r="N109" s="216">
        <v>11466818.996750351</v>
      </c>
    </row>
    <row r="110" spans="2:15" ht="19.5" customHeight="1" x14ac:dyDescent="0.25">
      <c r="B110" s="216"/>
      <c r="C110" s="216"/>
      <c r="D110" s="217"/>
      <c r="E110" s="216"/>
      <c r="F110" s="216"/>
      <c r="G110" s="216" t="s">
        <v>40</v>
      </c>
      <c r="H110" s="217"/>
      <c r="I110" s="216">
        <v>64000</v>
      </c>
      <c r="J110" s="216">
        <v>195500</v>
      </c>
      <c r="K110" s="216">
        <v>50000</v>
      </c>
      <c r="L110" s="216">
        <v>615000</v>
      </c>
      <c r="M110" s="216">
        <v>730270</v>
      </c>
      <c r="N110" s="216">
        <v>1654770</v>
      </c>
    </row>
    <row r="111" spans="2:15" ht="19.5" customHeight="1" x14ac:dyDescent="0.25">
      <c r="B111" s="216"/>
      <c r="C111" s="216"/>
      <c r="D111" s="217"/>
      <c r="E111" s="216"/>
      <c r="F111" s="216"/>
      <c r="G111" s="216" t="s">
        <v>178</v>
      </c>
      <c r="H111" s="217"/>
      <c r="I111" s="216">
        <v>0</v>
      </c>
      <c r="J111" s="216"/>
      <c r="K111" s="216">
        <v>0</v>
      </c>
      <c r="L111" s="216">
        <v>0</v>
      </c>
      <c r="M111" s="216">
        <v>250000</v>
      </c>
      <c r="N111" s="216">
        <v>250000</v>
      </c>
    </row>
    <row r="112" spans="2:15" ht="19.5" customHeight="1" x14ac:dyDescent="0.25">
      <c r="B112" s="216"/>
      <c r="C112" s="216"/>
      <c r="D112" s="217"/>
      <c r="E112" s="216"/>
      <c r="F112" s="216"/>
      <c r="G112" s="216" t="s">
        <v>179</v>
      </c>
      <c r="H112" s="217"/>
      <c r="I112" s="216"/>
      <c r="J112" s="216">
        <v>0</v>
      </c>
      <c r="K112" s="216">
        <v>0</v>
      </c>
      <c r="L112" s="216">
        <v>0</v>
      </c>
      <c r="M112" s="216">
        <v>4561299</v>
      </c>
      <c r="N112" s="216">
        <v>4561299</v>
      </c>
      <c r="O112" s="224"/>
    </row>
    <row r="113" spans="2:14" x14ac:dyDescent="0.25">
      <c r="B113" s="220">
        <v>1.1000000000000001</v>
      </c>
      <c r="C113" s="220"/>
      <c r="D113" s="221">
        <v>160</v>
      </c>
      <c r="E113" s="220" t="s">
        <v>42</v>
      </c>
      <c r="F113" s="220"/>
      <c r="G113" s="220"/>
      <c r="H113" s="221">
        <v>19</v>
      </c>
      <c r="I113" s="220">
        <v>210985.66025800002</v>
      </c>
      <c r="J113" s="220">
        <v>5000</v>
      </c>
      <c r="K113" s="220">
        <v>0</v>
      </c>
      <c r="L113" s="220">
        <v>10000</v>
      </c>
      <c r="M113" s="220">
        <v>0</v>
      </c>
      <c r="N113" s="220">
        <v>225985.66025800002</v>
      </c>
    </row>
    <row r="114" spans="2:14" x14ac:dyDescent="0.25">
      <c r="B114" s="214"/>
      <c r="C114" s="214"/>
      <c r="D114" s="215"/>
      <c r="E114" s="214"/>
      <c r="F114" s="214"/>
      <c r="G114" s="214" t="s">
        <v>39</v>
      </c>
      <c r="H114" s="215">
        <v>19</v>
      </c>
      <c r="I114" s="214">
        <v>210985.66025800002</v>
      </c>
      <c r="J114" s="214">
        <v>0</v>
      </c>
      <c r="K114" s="214">
        <v>0</v>
      </c>
      <c r="L114" s="214">
        <v>0</v>
      </c>
      <c r="M114" s="214">
        <v>0</v>
      </c>
      <c r="N114" s="214">
        <v>210985.66025800002</v>
      </c>
    </row>
    <row r="115" spans="2:14" x14ac:dyDescent="0.25">
      <c r="B115" s="214"/>
      <c r="C115" s="214"/>
      <c r="D115" s="215"/>
      <c r="E115" s="214"/>
      <c r="F115" s="214"/>
      <c r="G115" s="214" t="s">
        <v>40</v>
      </c>
      <c r="H115" s="215"/>
      <c r="I115" s="214">
        <v>0</v>
      </c>
      <c r="J115" s="214">
        <v>5000</v>
      </c>
      <c r="K115" s="214">
        <v>0</v>
      </c>
      <c r="L115" s="214">
        <v>10000</v>
      </c>
      <c r="M115" s="214">
        <v>0</v>
      </c>
      <c r="N115" s="214">
        <v>15000</v>
      </c>
    </row>
    <row r="116" spans="2:14" x14ac:dyDescent="0.25">
      <c r="B116" s="220" t="s">
        <v>43</v>
      </c>
      <c r="C116" s="220"/>
      <c r="D116" s="221">
        <v>16004</v>
      </c>
      <c r="E116" s="220"/>
      <c r="F116" s="220" t="s">
        <v>42</v>
      </c>
      <c r="G116" s="220"/>
      <c r="H116" s="221">
        <v>16</v>
      </c>
      <c r="I116" s="220">
        <v>180394.83325800003</v>
      </c>
      <c r="J116" s="220">
        <v>5000</v>
      </c>
      <c r="K116" s="220">
        <v>0</v>
      </c>
      <c r="L116" s="220">
        <v>10000</v>
      </c>
      <c r="M116" s="220">
        <v>0</v>
      </c>
      <c r="N116" s="220">
        <v>195394.83325800003</v>
      </c>
    </row>
    <row r="117" spans="2:14" x14ac:dyDescent="0.25">
      <c r="B117" s="214"/>
      <c r="C117" s="214"/>
      <c r="D117" s="215"/>
      <c r="E117" s="214"/>
      <c r="F117" s="214"/>
      <c r="G117" s="214" t="s">
        <v>39</v>
      </c>
      <c r="H117" s="215">
        <v>16</v>
      </c>
      <c r="I117" s="214">
        <v>180394.83325800003</v>
      </c>
      <c r="J117" s="214">
        <v>0</v>
      </c>
      <c r="K117" s="214"/>
      <c r="L117" s="214">
        <v>0</v>
      </c>
      <c r="M117" s="214">
        <v>0</v>
      </c>
      <c r="N117" s="214">
        <v>180394.83325800003</v>
      </c>
    </row>
    <row r="118" spans="2:14" x14ac:dyDescent="0.25">
      <c r="B118" s="214"/>
      <c r="C118" s="214"/>
      <c r="D118" s="215"/>
      <c r="E118" s="214"/>
      <c r="F118" s="214"/>
      <c r="G118" s="214" t="s">
        <v>40</v>
      </c>
      <c r="H118" s="215"/>
      <c r="I118" s="214">
        <v>0</v>
      </c>
      <c r="J118" s="214">
        <v>5000</v>
      </c>
      <c r="K118" s="214"/>
      <c r="L118" s="214">
        <v>10000</v>
      </c>
      <c r="M118" s="214">
        <v>0</v>
      </c>
      <c r="N118" s="214">
        <v>15000</v>
      </c>
    </row>
    <row r="119" spans="2:14" x14ac:dyDescent="0.25">
      <c r="B119" s="220" t="s">
        <v>44</v>
      </c>
      <c r="C119" s="220"/>
      <c r="D119" s="221">
        <v>16084</v>
      </c>
      <c r="E119" s="220"/>
      <c r="F119" s="220" t="s">
        <v>45</v>
      </c>
      <c r="G119" s="220"/>
      <c r="H119" s="221">
        <v>3</v>
      </c>
      <c r="I119" s="220">
        <v>30590.827000000001</v>
      </c>
      <c r="J119" s="220">
        <v>0</v>
      </c>
      <c r="K119" s="220">
        <v>0</v>
      </c>
      <c r="L119" s="220">
        <v>0</v>
      </c>
      <c r="M119" s="220">
        <v>0</v>
      </c>
      <c r="N119" s="220">
        <v>30590.827000000001</v>
      </c>
    </row>
    <row r="120" spans="2:14" x14ac:dyDescent="0.25">
      <c r="B120" s="214"/>
      <c r="C120" s="214"/>
      <c r="D120" s="215"/>
      <c r="E120" s="214"/>
      <c r="F120" s="214"/>
      <c r="G120" s="214" t="s">
        <v>39</v>
      </c>
      <c r="H120" s="215">
        <v>3</v>
      </c>
      <c r="I120" s="214">
        <v>30590.827000000001</v>
      </c>
      <c r="J120" s="214">
        <v>0</v>
      </c>
      <c r="K120" s="214">
        <v>0</v>
      </c>
      <c r="L120" s="214">
        <v>0</v>
      </c>
      <c r="M120" s="214">
        <v>0</v>
      </c>
      <c r="N120" s="214">
        <v>30590.827000000001</v>
      </c>
    </row>
    <row r="121" spans="2:14" x14ac:dyDescent="0.25">
      <c r="B121" s="220">
        <v>1.2</v>
      </c>
      <c r="C121" s="220"/>
      <c r="D121" s="221">
        <v>169</v>
      </c>
      <c r="E121" s="220" t="s">
        <v>46</v>
      </c>
      <c r="F121" s="220"/>
      <c r="G121" s="220"/>
      <c r="H121" s="221">
        <v>22</v>
      </c>
      <c r="I121" s="220">
        <v>231025.79999999996</v>
      </c>
      <c r="J121" s="220">
        <v>5000</v>
      </c>
      <c r="K121" s="220">
        <v>0</v>
      </c>
      <c r="L121" s="220">
        <v>0</v>
      </c>
      <c r="M121" s="220">
        <v>0</v>
      </c>
      <c r="N121" s="220">
        <v>236025.79999999996</v>
      </c>
    </row>
    <row r="122" spans="2:14" x14ac:dyDescent="0.25">
      <c r="B122" s="214"/>
      <c r="C122" s="214"/>
      <c r="D122" s="215"/>
      <c r="E122" s="214"/>
      <c r="F122" s="214"/>
      <c r="G122" s="214" t="s">
        <v>39</v>
      </c>
      <c r="H122" s="215">
        <v>22</v>
      </c>
      <c r="I122" s="214">
        <v>231025.79999999996</v>
      </c>
      <c r="J122" s="214">
        <v>1000</v>
      </c>
      <c r="K122" s="214"/>
      <c r="L122" s="214"/>
      <c r="M122" s="214">
        <v>0</v>
      </c>
      <c r="N122" s="214">
        <v>232025.79999999996</v>
      </c>
    </row>
    <row r="123" spans="2:14" x14ac:dyDescent="0.25">
      <c r="B123" s="214"/>
      <c r="C123" s="214"/>
      <c r="D123" s="215"/>
      <c r="E123" s="214"/>
      <c r="F123" s="214"/>
      <c r="G123" s="214" t="s">
        <v>40</v>
      </c>
      <c r="H123" s="215"/>
      <c r="I123" s="214">
        <v>0</v>
      </c>
      <c r="J123" s="214">
        <v>4000</v>
      </c>
      <c r="K123" s="214">
        <v>0</v>
      </c>
      <c r="L123" s="214">
        <v>0</v>
      </c>
      <c r="M123" s="214">
        <v>0</v>
      </c>
      <c r="N123" s="214">
        <v>4000</v>
      </c>
    </row>
    <row r="124" spans="2:14" x14ac:dyDescent="0.25">
      <c r="B124" s="220">
        <v>1.3</v>
      </c>
      <c r="C124" s="220"/>
      <c r="D124" s="221">
        <v>163</v>
      </c>
      <c r="E124" s="220" t="s">
        <v>47</v>
      </c>
      <c r="F124" s="220"/>
      <c r="G124" s="220"/>
      <c r="H124" s="221">
        <v>24</v>
      </c>
      <c r="I124" s="220">
        <v>236992.80305192983</v>
      </c>
      <c r="J124" s="220">
        <v>268400</v>
      </c>
      <c r="K124" s="220">
        <v>0</v>
      </c>
      <c r="L124" s="220">
        <v>0</v>
      </c>
      <c r="M124" s="220">
        <v>0</v>
      </c>
      <c r="N124" s="220">
        <v>505392.8030519298</v>
      </c>
    </row>
    <row r="125" spans="2:14" x14ac:dyDescent="0.25">
      <c r="B125" s="214"/>
      <c r="C125" s="214"/>
      <c r="D125" s="215"/>
      <c r="E125" s="214"/>
      <c r="F125" s="214"/>
      <c r="G125" s="214" t="s">
        <v>39</v>
      </c>
      <c r="H125" s="215">
        <v>24</v>
      </c>
      <c r="I125" s="214">
        <v>236992.80305192983</v>
      </c>
      <c r="J125" s="214">
        <v>263900</v>
      </c>
      <c r="K125" s="214">
        <v>0</v>
      </c>
      <c r="L125" s="214">
        <v>0</v>
      </c>
      <c r="M125" s="214">
        <v>0</v>
      </c>
      <c r="N125" s="214">
        <v>500892.8030519298</v>
      </c>
    </row>
    <row r="126" spans="2:14" x14ac:dyDescent="0.25">
      <c r="B126" s="214"/>
      <c r="C126" s="214"/>
      <c r="D126" s="215"/>
      <c r="E126" s="214"/>
      <c r="F126" s="214"/>
      <c r="G126" s="214" t="s">
        <v>40</v>
      </c>
      <c r="H126" s="215"/>
      <c r="I126" s="214">
        <v>0</v>
      </c>
      <c r="J126" s="214">
        <v>4500</v>
      </c>
      <c r="K126" s="214">
        <v>0</v>
      </c>
      <c r="L126" s="214">
        <v>0</v>
      </c>
      <c r="M126" s="214">
        <v>0</v>
      </c>
      <c r="N126" s="214">
        <v>4500</v>
      </c>
    </row>
    <row r="127" spans="2:14" x14ac:dyDescent="0.25">
      <c r="B127" s="220" t="s">
        <v>48</v>
      </c>
      <c r="C127" s="220"/>
      <c r="D127" s="221">
        <v>16304</v>
      </c>
      <c r="E127" s="220"/>
      <c r="F127" s="220" t="s">
        <v>49</v>
      </c>
      <c r="G127" s="220"/>
      <c r="H127" s="221">
        <v>24</v>
      </c>
      <c r="I127" s="220">
        <v>236992.80305192983</v>
      </c>
      <c r="J127" s="220">
        <v>268400</v>
      </c>
      <c r="K127" s="220">
        <v>0</v>
      </c>
      <c r="L127" s="220">
        <v>0</v>
      </c>
      <c r="M127" s="220">
        <v>0</v>
      </c>
      <c r="N127" s="220">
        <v>505392.8030519298</v>
      </c>
    </row>
    <row r="128" spans="2:14" x14ac:dyDescent="0.25">
      <c r="B128" s="214"/>
      <c r="C128" s="214"/>
      <c r="D128" s="215"/>
      <c r="E128" s="214"/>
      <c r="F128" s="214"/>
      <c r="G128" s="214" t="s">
        <v>39</v>
      </c>
      <c r="H128" s="215">
        <v>24</v>
      </c>
      <c r="I128" s="214">
        <v>236992.80305192983</v>
      </c>
      <c r="J128" s="214">
        <v>263900</v>
      </c>
      <c r="K128" s="214">
        <v>0</v>
      </c>
      <c r="L128" s="214"/>
      <c r="M128" s="214">
        <v>0</v>
      </c>
      <c r="N128" s="214">
        <v>500892.8030519298</v>
      </c>
    </row>
    <row r="129" spans="2:14" x14ac:dyDescent="0.25">
      <c r="B129" s="214"/>
      <c r="C129" s="214"/>
      <c r="D129" s="215"/>
      <c r="E129" s="214"/>
      <c r="F129" s="214"/>
      <c r="G129" s="214" t="s">
        <v>40</v>
      </c>
      <c r="H129" s="215"/>
      <c r="I129" s="214">
        <v>0</v>
      </c>
      <c r="J129" s="214">
        <v>4500</v>
      </c>
      <c r="K129" s="214">
        <v>0</v>
      </c>
      <c r="L129" s="214">
        <v>0</v>
      </c>
      <c r="M129" s="214">
        <v>0</v>
      </c>
      <c r="N129" s="214">
        <v>4500</v>
      </c>
    </row>
    <row r="130" spans="2:14" x14ac:dyDescent="0.25">
      <c r="B130" s="220">
        <v>1.4</v>
      </c>
      <c r="C130" s="220"/>
      <c r="D130" s="221">
        <v>166</v>
      </c>
      <c r="E130" s="220" t="s">
        <v>50</v>
      </c>
      <c r="F130" s="220"/>
      <c r="G130" s="220"/>
      <c r="H130" s="221">
        <v>6</v>
      </c>
      <c r="I130" s="220">
        <v>48991.643100000001</v>
      </c>
      <c r="J130" s="220">
        <v>3000</v>
      </c>
      <c r="K130" s="220">
        <v>0</v>
      </c>
      <c r="L130" s="220">
        <v>0</v>
      </c>
      <c r="M130" s="220">
        <v>0</v>
      </c>
      <c r="N130" s="220">
        <v>51991.643100000001</v>
      </c>
    </row>
    <row r="131" spans="2:14" x14ac:dyDescent="0.25">
      <c r="B131" s="214"/>
      <c r="C131" s="214"/>
      <c r="D131" s="215"/>
      <c r="E131" s="214"/>
      <c r="F131" s="214"/>
      <c r="G131" s="214" t="s">
        <v>39</v>
      </c>
      <c r="H131" s="215">
        <v>6</v>
      </c>
      <c r="I131" s="214">
        <v>48991.643100000001</v>
      </c>
      <c r="J131" s="214">
        <v>3000</v>
      </c>
      <c r="K131" s="214"/>
      <c r="L131" s="214"/>
      <c r="M131" s="214">
        <v>0</v>
      </c>
      <c r="N131" s="214">
        <v>51991.643100000001</v>
      </c>
    </row>
    <row r="132" spans="2:14" x14ac:dyDescent="0.25">
      <c r="B132" s="220">
        <v>1.5</v>
      </c>
      <c r="C132" s="220"/>
      <c r="D132" s="221">
        <v>167</v>
      </c>
      <c r="E132" s="220" t="s">
        <v>51</v>
      </c>
      <c r="F132" s="220"/>
      <c r="G132" s="220"/>
      <c r="H132" s="221">
        <v>4</v>
      </c>
      <c r="I132" s="220">
        <v>41525.951499999996</v>
      </c>
      <c r="J132" s="220">
        <v>0</v>
      </c>
      <c r="K132" s="220">
        <v>0</v>
      </c>
      <c r="L132" s="220">
        <v>0</v>
      </c>
      <c r="M132" s="220">
        <v>0</v>
      </c>
      <c r="N132" s="220">
        <v>41525.951499999996</v>
      </c>
    </row>
    <row r="133" spans="2:14" x14ac:dyDescent="0.25">
      <c r="B133" s="214"/>
      <c r="C133" s="214"/>
      <c r="D133" s="215"/>
      <c r="E133" s="214"/>
      <c r="F133" s="214"/>
      <c r="G133" s="214" t="s">
        <v>39</v>
      </c>
      <c r="H133" s="215">
        <v>4</v>
      </c>
      <c r="I133" s="214">
        <v>41525.951499999996</v>
      </c>
      <c r="J133" s="214">
        <v>0</v>
      </c>
      <c r="K133" s="214"/>
      <c r="L133" s="214"/>
      <c r="M133" s="214">
        <v>0</v>
      </c>
      <c r="N133" s="214">
        <v>41525.951499999996</v>
      </c>
    </row>
    <row r="134" spans="2:14" x14ac:dyDescent="0.25">
      <c r="B134" s="220">
        <v>1.6</v>
      </c>
      <c r="C134" s="220"/>
      <c r="D134" s="221">
        <v>175</v>
      </c>
      <c r="E134" s="220" t="s">
        <v>52</v>
      </c>
      <c r="F134" s="220"/>
      <c r="G134" s="220"/>
      <c r="H134" s="221">
        <v>19</v>
      </c>
      <c r="I134" s="220">
        <v>174674.41183999996</v>
      </c>
      <c r="J134" s="220">
        <v>0</v>
      </c>
      <c r="K134" s="220">
        <v>0</v>
      </c>
      <c r="L134" s="220">
        <v>90000</v>
      </c>
      <c r="M134" s="220">
        <v>0</v>
      </c>
      <c r="N134" s="220">
        <v>264674.41183999996</v>
      </c>
    </row>
    <row r="135" spans="2:14" x14ac:dyDescent="0.25">
      <c r="B135" s="214"/>
      <c r="C135" s="214"/>
      <c r="D135" s="215"/>
      <c r="E135" s="214"/>
      <c r="F135" s="214"/>
      <c r="G135" s="214" t="s">
        <v>39</v>
      </c>
      <c r="H135" s="215">
        <v>19</v>
      </c>
      <c r="I135" s="214">
        <v>174674.41183999996</v>
      </c>
      <c r="J135" s="214">
        <v>0</v>
      </c>
      <c r="K135" s="214">
        <v>0</v>
      </c>
      <c r="L135" s="214">
        <v>0</v>
      </c>
      <c r="M135" s="214">
        <v>0</v>
      </c>
      <c r="N135" s="214">
        <v>174674.41183999996</v>
      </c>
    </row>
    <row r="136" spans="2:14" x14ac:dyDescent="0.25">
      <c r="B136" s="214"/>
      <c r="C136" s="214"/>
      <c r="D136" s="215"/>
      <c r="E136" s="214"/>
      <c r="F136" s="214"/>
      <c r="G136" s="214" t="s">
        <v>40</v>
      </c>
      <c r="H136" s="215"/>
      <c r="I136" s="214">
        <v>0</v>
      </c>
      <c r="J136" s="214">
        <v>0</v>
      </c>
      <c r="K136" s="214">
        <v>0</v>
      </c>
      <c r="L136" s="214">
        <v>90000</v>
      </c>
      <c r="M136" s="214">
        <v>0</v>
      </c>
      <c r="N136" s="214">
        <v>90000</v>
      </c>
    </row>
    <row r="137" spans="2:14" x14ac:dyDescent="0.25">
      <c r="B137" s="220" t="s">
        <v>53</v>
      </c>
      <c r="C137" s="220"/>
      <c r="D137" s="221">
        <v>17504</v>
      </c>
      <c r="E137" s="220"/>
      <c r="F137" s="220" t="s">
        <v>54</v>
      </c>
      <c r="G137" s="220"/>
      <c r="H137" s="221">
        <v>19</v>
      </c>
      <c r="I137" s="220">
        <v>174674.41183999996</v>
      </c>
      <c r="J137" s="220">
        <v>0</v>
      </c>
      <c r="K137" s="220">
        <v>0</v>
      </c>
      <c r="L137" s="220">
        <v>90000</v>
      </c>
      <c r="M137" s="220">
        <v>0</v>
      </c>
      <c r="N137" s="220">
        <v>264674.41183999996</v>
      </c>
    </row>
    <row r="138" spans="2:14" x14ac:dyDescent="0.25">
      <c r="B138" s="214"/>
      <c r="C138" s="214"/>
      <c r="D138" s="215"/>
      <c r="E138" s="214"/>
      <c r="F138" s="214"/>
      <c r="G138" s="214" t="s">
        <v>39</v>
      </c>
      <c r="H138" s="215">
        <v>19</v>
      </c>
      <c r="I138" s="214">
        <v>174674.41183999996</v>
      </c>
      <c r="J138" s="214">
        <v>0</v>
      </c>
      <c r="K138" s="214"/>
      <c r="L138" s="214">
        <v>0</v>
      </c>
      <c r="M138" s="214">
        <v>0</v>
      </c>
      <c r="N138" s="214">
        <v>174674.41183999996</v>
      </c>
    </row>
    <row r="139" spans="2:14" x14ac:dyDescent="0.25">
      <c r="B139" s="214"/>
      <c r="C139" s="214"/>
      <c r="D139" s="215"/>
      <c r="E139" s="214"/>
      <c r="F139" s="214"/>
      <c r="G139" s="214" t="s">
        <v>40</v>
      </c>
      <c r="H139" s="215"/>
      <c r="I139" s="214">
        <v>0</v>
      </c>
      <c r="J139" s="214">
        <v>0</v>
      </c>
      <c r="K139" s="214">
        <v>0</v>
      </c>
      <c r="L139" s="214">
        <v>90000</v>
      </c>
      <c r="M139" s="214"/>
      <c r="N139" s="214">
        <v>90000</v>
      </c>
    </row>
    <row r="140" spans="2:14" x14ac:dyDescent="0.25">
      <c r="B140" s="220">
        <v>1.7</v>
      </c>
      <c r="C140" s="220"/>
      <c r="D140" s="221">
        <v>180</v>
      </c>
      <c r="E140" s="220" t="s">
        <v>55</v>
      </c>
      <c r="F140" s="220"/>
      <c r="G140" s="220"/>
      <c r="H140" s="221">
        <v>20</v>
      </c>
      <c r="I140" s="220">
        <v>197222.53258</v>
      </c>
      <c r="J140" s="220">
        <v>888966.58000000007</v>
      </c>
      <c r="K140" s="220">
        <v>279000</v>
      </c>
      <c r="L140" s="220">
        <v>315000</v>
      </c>
      <c r="M140" s="220">
        <v>5158919</v>
      </c>
      <c r="N140" s="220">
        <v>2949431.1125800004</v>
      </c>
    </row>
    <row r="141" spans="2:14" x14ac:dyDescent="0.25">
      <c r="B141" s="214"/>
      <c r="C141" s="214"/>
      <c r="D141" s="215"/>
      <c r="E141" s="214"/>
      <c r="F141" s="214"/>
      <c r="G141" s="214" t="s">
        <v>39</v>
      </c>
      <c r="H141" s="215">
        <v>20</v>
      </c>
      <c r="I141" s="214">
        <v>197222.53258</v>
      </c>
      <c r="J141" s="214">
        <v>853966.58000000007</v>
      </c>
      <c r="K141" s="214">
        <v>229000</v>
      </c>
      <c r="L141" s="214">
        <v>195000</v>
      </c>
      <c r="M141" s="214">
        <v>538972</v>
      </c>
      <c r="N141" s="214">
        <v>2014161.1125800002</v>
      </c>
    </row>
    <row r="142" spans="2:14" x14ac:dyDescent="0.25">
      <c r="B142" s="214"/>
      <c r="C142" s="214"/>
      <c r="D142" s="215"/>
      <c r="E142" s="214"/>
      <c r="F142" s="214"/>
      <c r="G142" s="214" t="s">
        <v>40</v>
      </c>
      <c r="H142" s="215"/>
      <c r="I142" s="214">
        <v>0</v>
      </c>
      <c r="J142" s="214">
        <v>35000</v>
      </c>
      <c r="K142" s="214">
        <v>50000</v>
      </c>
      <c r="L142" s="214">
        <v>120000</v>
      </c>
      <c r="M142" s="214">
        <v>730270</v>
      </c>
      <c r="N142" s="214">
        <v>935270</v>
      </c>
    </row>
    <row r="143" spans="2:14" x14ac:dyDescent="0.25">
      <c r="B143" s="214"/>
      <c r="C143" s="214"/>
      <c r="D143" s="215"/>
      <c r="E143" s="214"/>
      <c r="F143" s="214"/>
      <c r="G143" s="214" t="s">
        <v>179</v>
      </c>
      <c r="H143" s="215"/>
      <c r="I143" s="214">
        <v>0</v>
      </c>
      <c r="J143" s="214">
        <v>0</v>
      </c>
      <c r="K143" s="214">
        <v>0</v>
      </c>
      <c r="L143" s="214">
        <v>0</v>
      </c>
      <c r="M143" s="214">
        <v>3889677</v>
      </c>
      <c r="N143" s="214">
        <v>3889677</v>
      </c>
    </row>
    <row r="144" spans="2:14" x14ac:dyDescent="0.25">
      <c r="B144" s="220" t="s">
        <v>56</v>
      </c>
      <c r="C144" s="220"/>
      <c r="D144" s="221">
        <v>18004</v>
      </c>
      <c r="E144" s="220"/>
      <c r="F144" s="220" t="s">
        <v>57</v>
      </c>
      <c r="G144" s="220"/>
      <c r="H144" s="221">
        <v>12</v>
      </c>
      <c r="I144" s="220">
        <v>112413.5435</v>
      </c>
      <c r="J144" s="220">
        <v>683966.58000000007</v>
      </c>
      <c r="K144" s="220">
        <v>279000</v>
      </c>
      <c r="L144" s="220">
        <v>315000</v>
      </c>
      <c r="M144" s="220">
        <v>0</v>
      </c>
      <c r="N144" s="220">
        <v>1390380.1235000002</v>
      </c>
    </row>
    <row r="145" spans="2:14" x14ac:dyDescent="0.25">
      <c r="B145" s="214"/>
      <c r="C145" s="214"/>
      <c r="D145" s="215"/>
      <c r="E145" s="214"/>
      <c r="F145" s="214"/>
      <c r="G145" s="214" t="s">
        <v>39</v>
      </c>
      <c r="H145" s="215">
        <v>12</v>
      </c>
      <c r="I145" s="214">
        <v>112413.5435</v>
      </c>
      <c r="J145" s="214">
        <v>648966.58000000007</v>
      </c>
      <c r="K145" s="214">
        <v>229000</v>
      </c>
      <c r="L145" s="214">
        <v>195000</v>
      </c>
      <c r="M145" s="214">
        <v>0</v>
      </c>
      <c r="N145" s="214">
        <v>1185380.1235000002</v>
      </c>
    </row>
    <row r="146" spans="2:14" x14ac:dyDescent="0.25">
      <c r="B146" s="214"/>
      <c r="C146" s="214"/>
      <c r="D146" s="215"/>
      <c r="E146" s="214"/>
      <c r="F146" s="214"/>
      <c r="G146" s="214" t="s">
        <v>40</v>
      </c>
      <c r="H146" s="215"/>
      <c r="I146" s="214">
        <v>0</v>
      </c>
      <c r="J146" s="214">
        <v>35000</v>
      </c>
      <c r="K146" s="214">
        <v>50000</v>
      </c>
      <c r="L146" s="214">
        <v>120000</v>
      </c>
      <c r="M146" s="214">
        <v>0</v>
      </c>
      <c r="N146" s="214">
        <v>205000</v>
      </c>
    </row>
    <row r="147" spans="2:14" x14ac:dyDescent="0.25">
      <c r="B147" s="220" t="s">
        <v>58</v>
      </c>
      <c r="C147" s="220"/>
      <c r="D147" s="221">
        <v>18164</v>
      </c>
      <c r="E147" s="220"/>
      <c r="F147" s="220" t="s">
        <v>59</v>
      </c>
      <c r="G147" s="220"/>
      <c r="H147" s="221">
        <v>8</v>
      </c>
      <c r="I147" s="220">
        <v>84808.989079999999</v>
      </c>
      <c r="J147" s="220">
        <v>205000</v>
      </c>
      <c r="K147" s="220">
        <v>0</v>
      </c>
      <c r="L147" s="220">
        <v>0</v>
      </c>
      <c r="M147" s="220">
        <v>5158919</v>
      </c>
      <c r="N147" s="220">
        <v>5448727.9890799997</v>
      </c>
    </row>
    <row r="148" spans="2:14" x14ac:dyDescent="0.25">
      <c r="B148" s="214"/>
      <c r="C148" s="214"/>
      <c r="D148" s="215"/>
      <c r="E148" s="214"/>
      <c r="F148" s="214"/>
      <c r="G148" s="214" t="s">
        <v>39</v>
      </c>
      <c r="H148" s="215">
        <v>8</v>
      </c>
      <c r="I148" s="214">
        <v>84808.989079999999</v>
      </c>
      <c r="J148" s="214">
        <v>205000</v>
      </c>
      <c r="K148" s="214">
        <v>0</v>
      </c>
      <c r="L148" s="214"/>
      <c r="M148" s="214">
        <v>538972</v>
      </c>
      <c r="N148" s="214">
        <v>828780.98907999997</v>
      </c>
    </row>
    <row r="149" spans="2:14" x14ac:dyDescent="0.25">
      <c r="B149" s="214"/>
      <c r="C149" s="214"/>
      <c r="D149" s="215"/>
      <c r="E149" s="214"/>
      <c r="F149" s="214"/>
      <c r="G149" s="214" t="s">
        <v>40</v>
      </c>
      <c r="H149" s="215"/>
      <c r="I149" s="214">
        <v>0</v>
      </c>
      <c r="J149" s="214">
        <v>0</v>
      </c>
      <c r="K149" s="214"/>
      <c r="L149" s="214">
        <v>0</v>
      </c>
      <c r="M149" s="214">
        <v>730270</v>
      </c>
      <c r="N149" s="214">
        <v>730270</v>
      </c>
    </row>
    <row r="150" spans="2:14" x14ac:dyDescent="0.25">
      <c r="B150" s="214"/>
      <c r="C150" s="214"/>
      <c r="D150" s="215"/>
      <c r="E150" s="214"/>
      <c r="F150" s="214"/>
      <c r="G150" s="214" t="s">
        <v>179</v>
      </c>
      <c r="H150" s="215"/>
      <c r="I150" s="214"/>
      <c r="J150" s="214"/>
      <c r="K150" s="214"/>
      <c r="L150" s="214"/>
      <c r="M150" s="214">
        <v>3889677</v>
      </c>
      <c r="N150" s="214">
        <v>3889677</v>
      </c>
    </row>
    <row r="151" spans="2:14" x14ac:dyDescent="0.25">
      <c r="B151" s="220">
        <v>1.8</v>
      </c>
      <c r="C151" s="220"/>
      <c r="D151" s="221">
        <v>195</v>
      </c>
      <c r="E151" s="220" t="s">
        <v>60</v>
      </c>
      <c r="F151" s="220"/>
      <c r="G151" s="220"/>
      <c r="H151" s="221">
        <v>6</v>
      </c>
      <c r="I151" s="220">
        <v>58311.628500000006</v>
      </c>
      <c r="J151" s="220">
        <v>2000</v>
      </c>
      <c r="K151" s="220">
        <v>0</v>
      </c>
      <c r="L151" s="220">
        <v>0</v>
      </c>
      <c r="M151" s="220">
        <v>0</v>
      </c>
      <c r="N151" s="220">
        <v>60311.628500000006</v>
      </c>
    </row>
    <row r="152" spans="2:14" x14ac:dyDescent="0.25">
      <c r="B152" s="214"/>
      <c r="C152" s="214"/>
      <c r="D152" s="215"/>
      <c r="E152" s="214"/>
      <c r="F152" s="214"/>
      <c r="G152" s="214" t="s">
        <v>39</v>
      </c>
      <c r="H152" s="215">
        <v>6</v>
      </c>
      <c r="I152" s="214">
        <v>58311.628500000006</v>
      </c>
      <c r="J152" s="214">
        <v>0</v>
      </c>
      <c r="K152" s="214"/>
      <c r="L152" s="214"/>
      <c r="M152" s="214">
        <v>0</v>
      </c>
      <c r="N152" s="214">
        <v>58311.628500000006</v>
      </c>
    </row>
    <row r="153" spans="2:14" x14ac:dyDescent="0.25">
      <c r="B153" s="214"/>
      <c r="C153" s="214"/>
      <c r="D153" s="215"/>
      <c r="E153" s="214"/>
      <c r="F153" s="214"/>
      <c r="G153" s="214" t="s">
        <v>40</v>
      </c>
      <c r="H153" s="215"/>
      <c r="I153" s="214">
        <v>0</v>
      </c>
      <c r="J153" s="214">
        <v>2000</v>
      </c>
      <c r="K153" s="214"/>
      <c r="L153" s="214"/>
      <c r="M153" s="214"/>
      <c r="N153" s="214">
        <v>2000</v>
      </c>
    </row>
    <row r="154" spans="2:14" x14ac:dyDescent="0.25">
      <c r="B154" s="214"/>
      <c r="C154" s="214"/>
      <c r="D154" s="215"/>
      <c r="E154" s="214"/>
      <c r="F154" s="214"/>
      <c r="G154" s="214" t="s">
        <v>180</v>
      </c>
      <c r="H154" s="215"/>
      <c r="I154" s="214"/>
      <c r="J154" s="214">
        <v>0</v>
      </c>
      <c r="K154" s="214"/>
      <c r="L154" s="214"/>
      <c r="M154" s="214">
        <v>0</v>
      </c>
      <c r="N154" s="214">
        <v>0</v>
      </c>
    </row>
    <row r="155" spans="2:14" x14ac:dyDescent="0.25">
      <c r="B155" s="214"/>
      <c r="C155" s="214"/>
      <c r="D155" s="215"/>
      <c r="E155" s="214"/>
      <c r="F155" s="214"/>
      <c r="G155" s="214" t="s">
        <v>179</v>
      </c>
      <c r="H155" s="215"/>
      <c r="I155" s="214"/>
      <c r="J155" s="214">
        <v>0</v>
      </c>
      <c r="K155" s="214"/>
      <c r="L155" s="214"/>
      <c r="M155" s="214"/>
      <c r="N155" s="214"/>
    </row>
    <row r="156" spans="2:14" x14ac:dyDescent="0.25">
      <c r="B156" s="220">
        <v>1.9</v>
      </c>
      <c r="C156" s="220"/>
      <c r="D156" s="221">
        <v>47004</v>
      </c>
      <c r="E156" s="220" t="s">
        <v>61</v>
      </c>
      <c r="F156" s="220"/>
      <c r="G156" s="220"/>
      <c r="H156" s="221">
        <v>4</v>
      </c>
      <c r="I156" s="220">
        <v>38760.178400000004</v>
      </c>
      <c r="J156" s="220">
        <v>0</v>
      </c>
      <c r="K156" s="220">
        <v>0</v>
      </c>
      <c r="L156" s="220">
        <v>460000</v>
      </c>
      <c r="M156" s="220">
        <v>0</v>
      </c>
      <c r="N156" s="220">
        <v>498760.17839999998</v>
      </c>
    </row>
    <row r="157" spans="2:14" x14ac:dyDescent="0.25">
      <c r="B157" s="214"/>
      <c r="C157" s="214"/>
      <c r="D157" s="215"/>
      <c r="E157" s="214"/>
      <c r="F157" s="214"/>
      <c r="G157" s="214" t="s">
        <v>39</v>
      </c>
      <c r="H157" s="215">
        <v>4</v>
      </c>
      <c r="I157" s="214">
        <v>38760.178400000004</v>
      </c>
      <c r="J157" s="214">
        <v>0</v>
      </c>
      <c r="K157" s="214">
        <v>0</v>
      </c>
      <c r="L157" s="214">
        <v>250000</v>
      </c>
      <c r="M157" s="214">
        <v>0</v>
      </c>
      <c r="N157" s="214">
        <v>288760.17839999998</v>
      </c>
    </row>
    <row r="158" spans="2:14" x14ac:dyDescent="0.25">
      <c r="B158" s="214"/>
      <c r="C158" s="214"/>
      <c r="D158" s="215"/>
      <c r="E158" s="214"/>
      <c r="F158" s="214"/>
      <c r="G158" s="214" t="s">
        <v>40</v>
      </c>
      <c r="H158" s="215"/>
      <c r="I158" s="214">
        <v>0</v>
      </c>
      <c r="J158" s="214">
        <v>0</v>
      </c>
      <c r="K158" s="214">
        <v>0</v>
      </c>
      <c r="L158" s="214">
        <v>210000</v>
      </c>
      <c r="M158" s="214">
        <v>0</v>
      </c>
      <c r="N158" s="214">
        <v>210000</v>
      </c>
    </row>
    <row r="159" spans="2:14" x14ac:dyDescent="0.25">
      <c r="B159" s="220" t="s">
        <v>62</v>
      </c>
      <c r="C159" s="220"/>
      <c r="D159" s="221">
        <v>47004</v>
      </c>
      <c r="E159" s="220"/>
      <c r="F159" s="220" t="s">
        <v>63</v>
      </c>
      <c r="G159" s="220"/>
      <c r="H159" s="221">
        <v>4</v>
      </c>
      <c r="I159" s="220">
        <v>38760.178400000004</v>
      </c>
      <c r="J159" s="220">
        <v>0</v>
      </c>
      <c r="K159" s="220">
        <v>0</v>
      </c>
      <c r="L159" s="220">
        <v>460000</v>
      </c>
      <c r="M159" s="220">
        <v>0</v>
      </c>
      <c r="N159" s="220">
        <v>498760.17839999998</v>
      </c>
    </row>
    <row r="160" spans="2:14" x14ac:dyDescent="0.25">
      <c r="B160" s="214"/>
      <c r="C160" s="214"/>
      <c r="D160" s="215"/>
      <c r="E160" s="214"/>
      <c r="F160" s="214"/>
      <c r="G160" s="214" t="s">
        <v>39</v>
      </c>
      <c r="H160" s="215">
        <v>4</v>
      </c>
      <c r="I160" s="214">
        <v>38760.178400000004</v>
      </c>
      <c r="J160" s="214">
        <v>0</v>
      </c>
      <c r="K160" s="214"/>
      <c r="L160" s="214">
        <v>250000</v>
      </c>
      <c r="M160" s="214">
        <v>0</v>
      </c>
      <c r="N160" s="214">
        <v>288760.17839999998</v>
      </c>
    </row>
    <row r="161" spans="2:14" x14ac:dyDescent="0.25">
      <c r="B161" s="214"/>
      <c r="C161" s="214"/>
      <c r="D161" s="215"/>
      <c r="E161" s="214"/>
      <c r="F161" s="214"/>
      <c r="G161" s="214" t="s">
        <v>40</v>
      </c>
      <c r="H161" s="215">
        <v>0</v>
      </c>
      <c r="I161" s="214">
        <v>0</v>
      </c>
      <c r="J161" s="214">
        <v>0</v>
      </c>
      <c r="K161" s="214"/>
      <c r="L161" s="214">
        <v>210000</v>
      </c>
      <c r="M161" s="214">
        <v>0</v>
      </c>
      <c r="N161" s="214">
        <v>210000</v>
      </c>
    </row>
    <row r="162" spans="2:14" x14ac:dyDescent="0.25">
      <c r="B162" s="220">
        <v>1.1100000000000001</v>
      </c>
      <c r="C162" s="220"/>
      <c r="D162" s="221">
        <v>650</v>
      </c>
      <c r="E162" s="220" t="s">
        <v>64</v>
      </c>
      <c r="F162" s="220"/>
      <c r="G162" s="220"/>
      <c r="H162" s="221">
        <v>5</v>
      </c>
      <c r="I162" s="220">
        <v>56573.887599999995</v>
      </c>
      <c r="J162" s="220">
        <v>0</v>
      </c>
      <c r="K162" s="220">
        <v>0</v>
      </c>
      <c r="L162" s="220">
        <v>0</v>
      </c>
      <c r="M162" s="220">
        <v>0</v>
      </c>
      <c r="N162" s="220">
        <v>56573.887599999995</v>
      </c>
    </row>
    <row r="163" spans="2:14" x14ac:dyDescent="0.25">
      <c r="B163" s="214"/>
      <c r="C163" s="214"/>
      <c r="D163" s="215"/>
      <c r="E163" s="214"/>
      <c r="F163" s="214"/>
      <c r="G163" s="214" t="s">
        <v>39</v>
      </c>
      <c r="H163" s="215">
        <v>5</v>
      </c>
      <c r="I163" s="214">
        <v>56573.887599999995</v>
      </c>
      <c r="J163" s="214">
        <v>0</v>
      </c>
      <c r="K163" s="214">
        <v>0</v>
      </c>
      <c r="L163" s="214">
        <v>0</v>
      </c>
      <c r="M163" s="214">
        <v>0</v>
      </c>
      <c r="N163" s="214">
        <v>56573.887599999995</v>
      </c>
    </row>
    <row r="164" spans="2:14" x14ac:dyDescent="0.25">
      <c r="B164" s="220" t="s">
        <v>65</v>
      </c>
      <c r="C164" s="220"/>
      <c r="D164" s="221">
        <v>65020</v>
      </c>
      <c r="E164" s="220"/>
      <c r="F164" s="220" t="s">
        <v>66</v>
      </c>
      <c r="G164" s="220"/>
      <c r="H164" s="221">
        <v>5</v>
      </c>
      <c r="I164" s="220">
        <v>56573.887599999995</v>
      </c>
      <c r="J164" s="220">
        <v>0</v>
      </c>
      <c r="K164" s="220">
        <v>0</v>
      </c>
      <c r="L164" s="220">
        <v>0</v>
      </c>
      <c r="M164" s="220">
        <v>0</v>
      </c>
      <c r="N164" s="220">
        <v>56573.887599999995</v>
      </c>
    </row>
    <row r="165" spans="2:14" x14ac:dyDescent="0.25">
      <c r="B165" s="214"/>
      <c r="C165" s="214"/>
      <c r="D165" s="215"/>
      <c r="E165" s="214"/>
      <c r="F165" s="214"/>
      <c r="G165" s="214" t="s">
        <v>39</v>
      </c>
      <c r="H165" s="215">
        <v>5</v>
      </c>
      <c r="I165" s="214">
        <v>56573.887599999995</v>
      </c>
      <c r="J165" s="214">
        <v>0</v>
      </c>
      <c r="K165" s="214"/>
      <c r="L165" s="214"/>
      <c r="M165" s="214">
        <v>0</v>
      </c>
      <c r="N165" s="214">
        <v>56573.887599999995</v>
      </c>
    </row>
    <row r="166" spans="2:14" x14ac:dyDescent="0.25">
      <c r="B166" s="220">
        <v>1.1399999999999999</v>
      </c>
      <c r="C166" s="220"/>
      <c r="D166" s="221">
        <v>660</v>
      </c>
      <c r="E166" s="220" t="s">
        <v>67</v>
      </c>
      <c r="F166" s="220"/>
      <c r="G166" s="220"/>
      <c r="H166" s="221">
        <v>11</v>
      </c>
      <c r="I166" s="220">
        <v>130201.70710000003</v>
      </c>
      <c r="J166" s="220">
        <v>433500</v>
      </c>
      <c r="K166" s="220">
        <v>0</v>
      </c>
      <c r="L166" s="220">
        <v>0</v>
      </c>
      <c r="M166" s="220">
        <v>0</v>
      </c>
      <c r="N166" s="220">
        <v>563701.7071</v>
      </c>
    </row>
    <row r="167" spans="2:14" x14ac:dyDescent="0.25">
      <c r="B167" s="214"/>
      <c r="C167" s="214"/>
      <c r="D167" s="215"/>
      <c r="E167" s="214"/>
      <c r="F167" s="214"/>
      <c r="G167" s="214" t="s">
        <v>39</v>
      </c>
      <c r="H167" s="215">
        <v>11</v>
      </c>
      <c r="I167" s="214">
        <v>130201.70710000003</v>
      </c>
      <c r="J167" s="214">
        <v>308500</v>
      </c>
      <c r="K167" s="214">
        <v>0</v>
      </c>
      <c r="L167" s="214">
        <v>0</v>
      </c>
      <c r="M167" s="214">
        <v>0</v>
      </c>
      <c r="N167" s="214">
        <v>438701.70710000006</v>
      </c>
    </row>
    <row r="168" spans="2:14" x14ac:dyDescent="0.25">
      <c r="B168" s="214"/>
      <c r="C168" s="214"/>
      <c r="D168" s="215"/>
      <c r="E168" s="214"/>
      <c r="F168" s="214"/>
      <c r="G168" s="214" t="s">
        <v>40</v>
      </c>
      <c r="H168" s="215"/>
      <c r="I168" s="214">
        <v>0</v>
      </c>
      <c r="J168" s="214">
        <v>125000</v>
      </c>
      <c r="K168" s="214">
        <v>0</v>
      </c>
      <c r="L168" s="214">
        <v>0</v>
      </c>
      <c r="M168" s="214">
        <v>0</v>
      </c>
      <c r="N168" s="214">
        <v>125000</v>
      </c>
    </row>
    <row r="169" spans="2:14" x14ac:dyDescent="0.25">
      <c r="B169" s="214"/>
      <c r="C169" s="214"/>
      <c r="D169" s="215"/>
      <c r="E169" s="214"/>
      <c r="F169" s="214"/>
      <c r="G169" s="214" t="s">
        <v>180</v>
      </c>
      <c r="H169" s="215"/>
      <c r="I169" s="214">
        <v>0</v>
      </c>
      <c r="J169" s="214">
        <v>0</v>
      </c>
      <c r="K169" s="214">
        <v>0</v>
      </c>
      <c r="L169" s="214">
        <v>0</v>
      </c>
      <c r="M169" s="214">
        <v>0</v>
      </c>
      <c r="N169" s="214">
        <v>0</v>
      </c>
    </row>
    <row r="170" spans="2:14" x14ac:dyDescent="0.25">
      <c r="B170" s="214"/>
      <c r="C170" s="214"/>
      <c r="D170" s="215"/>
      <c r="E170" s="214"/>
      <c r="F170" s="214"/>
      <c r="G170" s="214" t="s">
        <v>179</v>
      </c>
      <c r="H170" s="215"/>
      <c r="I170" s="214">
        <v>0</v>
      </c>
      <c r="J170" s="214">
        <v>0</v>
      </c>
      <c r="K170" s="214">
        <v>0</v>
      </c>
      <c r="L170" s="214">
        <v>0</v>
      </c>
      <c r="M170" s="214">
        <v>0</v>
      </c>
      <c r="N170" s="214">
        <v>0</v>
      </c>
    </row>
    <row r="171" spans="2:14" x14ac:dyDescent="0.25">
      <c r="B171" s="220" t="s">
        <v>68</v>
      </c>
      <c r="C171" s="220"/>
      <c r="D171" s="221">
        <v>66325</v>
      </c>
      <c r="E171" s="220"/>
      <c r="F171" s="220" t="s">
        <v>69</v>
      </c>
      <c r="G171" s="220"/>
      <c r="H171" s="221">
        <v>6</v>
      </c>
      <c r="I171" s="220">
        <v>70388.043400000024</v>
      </c>
      <c r="J171" s="220">
        <v>125000</v>
      </c>
      <c r="K171" s="220">
        <v>0</v>
      </c>
      <c r="L171" s="220">
        <v>0</v>
      </c>
      <c r="M171" s="220">
        <v>0</v>
      </c>
      <c r="N171" s="220">
        <v>195388.04340000002</v>
      </c>
    </row>
    <row r="172" spans="2:14" x14ac:dyDescent="0.25">
      <c r="B172" s="214"/>
      <c r="C172" s="214"/>
      <c r="D172" s="215"/>
      <c r="E172" s="214"/>
      <c r="F172" s="214"/>
      <c r="G172" s="214" t="s">
        <v>39</v>
      </c>
      <c r="H172" s="215">
        <v>6</v>
      </c>
      <c r="I172" s="214">
        <v>70388.043400000024</v>
      </c>
      <c r="J172" s="214">
        <v>20000</v>
      </c>
      <c r="K172" s="214"/>
      <c r="L172" s="214"/>
      <c r="M172" s="214">
        <v>0</v>
      </c>
      <c r="N172" s="214">
        <v>90388.043400000024</v>
      </c>
    </row>
    <row r="173" spans="2:14" x14ac:dyDescent="0.25">
      <c r="B173" s="214"/>
      <c r="C173" s="214"/>
      <c r="D173" s="215"/>
      <c r="E173" s="214"/>
      <c r="F173" s="214"/>
      <c r="G173" s="214" t="s">
        <v>40</v>
      </c>
      <c r="H173" s="215"/>
      <c r="I173" s="214">
        <v>0</v>
      </c>
      <c r="J173" s="214">
        <v>105000</v>
      </c>
      <c r="K173" s="214"/>
      <c r="L173" s="214"/>
      <c r="M173" s="214">
        <v>0</v>
      </c>
      <c r="N173" s="214">
        <v>105000</v>
      </c>
    </row>
    <row r="174" spans="2:14" x14ac:dyDescent="0.25">
      <c r="B174" s="220" t="s">
        <v>70</v>
      </c>
      <c r="C174" s="220"/>
      <c r="D174" s="221">
        <v>66525</v>
      </c>
      <c r="E174" s="220"/>
      <c r="F174" s="220" t="s">
        <v>71</v>
      </c>
      <c r="G174" s="220"/>
      <c r="H174" s="221">
        <v>5</v>
      </c>
      <c r="I174" s="220">
        <v>59813.663700000012</v>
      </c>
      <c r="J174" s="220">
        <v>308500</v>
      </c>
      <c r="K174" s="220">
        <v>0</v>
      </c>
      <c r="L174" s="220">
        <v>0</v>
      </c>
      <c r="M174" s="220">
        <v>0</v>
      </c>
      <c r="N174" s="220">
        <v>368313.66370000003</v>
      </c>
    </row>
    <row r="175" spans="2:14" x14ac:dyDescent="0.25">
      <c r="B175" s="214"/>
      <c r="C175" s="214"/>
      <c r="D175" s="215"/>
      <c r="E175" s="214"/>
      <c r="F175" s="214"/>
      <c r="G175" s="214" t="s">
        <v>39</v>
      </c>
      <c r="H175" s="215">
        <v>5</v>
      </c>
      <c r="I175" s="214">
        <v>59813.663700000012</v>
      </c>
      <c r="J175" s="214">
        <v>288500</v>
      </c>
      <c r="K175" s="214">
        <v>0</v>
      </c>
      <c r="L175" s="214">
        <v>0</v>
      </c>
      <c r="M175" s="214">
        <v>0</v>
      </c>
      <c r="N175" s="214">
        <v>348313.66370000003</v>
      </c>
    </row>
    <row r="176" spans="2:14" x14ac:dyDescent="0.25">
      <c r="B176" s="214"/>
      <c r="C176" s="214"/>
      <c r="D176" s="215"/>
      <c r="E176" s="214"/>
      <c r="F176" s="214"/>
      <c r="G176" s="214" t="s">
        <v>40</v>
      </c>
      <c r="H176" s="215"/>
      <c r="I176" s="214">
        <v>0</v>
      </c>
      <c r="J176" s="214">
        <v>20000</v>
      </c>
      <c r="K176" s="214">
        <v>0</v>
      </c>
      <c r="L176" s="214"/>
      <c r="M176" s="214">
        <v>0</v>
      </c>
      <c r="N176" s="214">
        <v>20000</v>
      </c>
    </row>
    <row r="177" spans="2:14" x14ac:dyDescent="0.25">
      <c r="B177" s="220">
        <v>1.1499999999999999</v>
      </c>
      <c r="C177" s="220"/>
      <c r="D177" s="221">
        <v>730</v>
      </c>
      <c r="E177" s="220" t="s">
        <v>72</v>
      </c>
      <c r="F177" s="220"/>
      <c r="G177" s="220"/>
      <c r="H177" s="221">
        <v>110</v>
      </c>
      <c r="I177" s="220">
        <v>1342267.6495004203</v>
      </c>
      <c r="J177" s="220">
        <v>276000.42000000004</v>
      </c>
      <c r="K177" s="220">
        <v>61000</v>
      </c>
      <c r="L177" s="220">
        <v>272000</v>
      </c>
      <c r="M177" s="220">
        <v>1300000</v>
      </c>
      <c r="N177" s="220">
        <v>3251268.0695004202</v>
      </c>
    </row>
    <row r="178" spans="2:14" x14ac:dyDescent="0.25">
      <c r="B178" s="214"/>
      <c r="C178" s="214"/>
      <c r="D178" s="215"/>
      <c r="E178" s="214"/>
      <c r="F178" s="214"/>
      <c r="G178" s="214" t="s">
        <v>39</v>
      </c>
      <c r="H178" s="215">
        <v>110</v>
      </c>
      <c r="I178" s="214">
        <v>1328267.6495004203</v>
      </c>
      <c r="J178" s="214">
        <v>276000.42000000004</v>
      </c>
      <c r="K178" s="214">
        <v>61000</v>
      </c>
      <c r="L178" s="214">
        <v>177000</v>
      </c>
      <c r="M178" s="214">
        <v>628378</v>
      </c>
      <c r="N178" s="214">
        <v>2470646.0695004202</v>
      </c>
    </row>
    <row r="179" spans="2:14" x14ac:dyDescent="0.25">
      <c r="B179" s="214"/>
      <c r="C179" s="214"/>
      <c r="D179" s="215"/>
      <c r="E179" s="214"/>
      <c r="F179" s="214"/>
      <c r="G179" s="214" t="s">
        <v>40</v>
      </c>
      <c r="H179" s="215"/>
      <c r="I179" s="214">
        <v>14000</v>
      </c>
      <c r="J179" s="214">
        <v>0</v>
      </c>
      <c r="K179" s="214">
        <v>0</v>
      </c>
      <c r="L179" s="214">
        <v>95000</v>
      </c>
      <c r="M179" s="214">
        <v>0</v>
      </c>
      <c r="N179" s="214">
        <v>109000</v>
      </c>
    </row>
    <row r="180" spans="2:14" x14ac:dyDescent="0.25">
      <c r="B180" s="214"/>
      <c r="C180" s="214"/>
      <c r="D180" s="215"/>
      <c r="E180" s="214"/>
      <c r="F180" s="214"/>
      <c r="G180" s="214" t="s">
        <v>179</v>
      </c>
      <c r="H180" s="215"/>
      <c r="I180" s="214">
        <v>0</v>
      </c>
      <c r="J180" s="214">
        <v>0</v>
      </c>
      <c r="K180" s="214">
        <v>0</v>
      </c>
      <c r="L180" s="214">
        <v>0</v>
      </c>
      <c r="M180" s="214">
        <v>671622</v>
      </c>
      <c r="N180" s="214">
        <v>671622</v>
      </c>
    </row>
    <row r="181" spans="2:14" x14ac:dyDescent="0.25">
      <c r="B181" s="220" t="s">
        <v>73</v>
      </c>
      <c r="C181" s="220"/>
      <c r="D181" s="221">
        <v>73013</v>
      </c>
      <c r="E181" s="220"/>
      <c r="F181" s="220" t="s">
        <v>74</v>
      </c>
      <c r="G181" s="220"/>
      <c r="H181" s="221">
        <v>5</v>
      </c>
      <c r="I181" s="220">
        <v>48810.755700000009</v>
      </c>
      <c r="J181" s="220">
        <v>0</v>
      </c>
      <c r="K181" s="220">
        <v>0</v>
      </c>
      <c r="L181" s="220">
        <v>272000</v>
      </c>
      <c r="M181" s="220">
        <v>0</v>
      </c>
      <c r="N181" s="220">
        <v>320810.75569999998</v>
      </c>
    </row>
    <row r="182" spans="2:14" x14ac:dyDescent="0.25">
      <c r="B182" s="214"/>
      <c r="C182" s="214"/>
      <c r="D182" s="215"/>
      <c r="E182" s="214"/>
      <c r="F182" s="214"/>
      <c r="G182" s="214" t="s">
        <v>39</v>
      </c>
      <c r="H182" s="215">
        <v>5</v>
      </c>
      <c r="I182" s="214">
        <v>48810.755700000009</v>
      </c>
      <c r="J182" s="214">
        <v>0</v>
      </c>
      <c r="K182" s="214"/>
      <c r="L182" s="214">
        <v>177000</v>
      </c>
      <c r="M182" s="214">
        <v>0</v>
      </c>
      <c r="N182" s="214">
        <v>225810.75570000001</v>
      </c>
    </row>
    <row r="183" spans="2:14" x14ac:dyDescent="0.25">
      <c r="B183" s="214"/>
      <c r="C183" s="214"/>
      <c r="D183" s="215"/>
      <c r="E183" s="214"/>
      <c r="F183" s="214"/>
      <c r="G183" s="214" t="s">
        <v>40</v>
      </c>
      <c r="H183" s="215"/>
      <c r="I183" s="214">
        <v>0</v>
      </c>
      <c r="J183" s="214">
        <v>0</v>
      </c>
      <c r="K183" s="214"/>
      <c r="L183" s="214">
        <v>95000</v>
      </c>
      <c r="M183" s="214">
        <v>0</v>
      </c>
      <c r="N183" s="214">
        <v>95000</v>
      </c>
    </row>
    <row r="184" spans="2:14" x14ac:dyDescent="0.25">
      <c r="B184" s="220" t="s">
        <v>75</v>
      </c>
      <c r="C184" s="220"/>
      <c r="D184" s="221">
        <v>73250</v>
      </c>
      <c r="E184" s="220"/>
      <c r="F184" s="220" t="s">
        <v>76</v>
      </c>
      <c r="G184" s="220"/>
      <c r="H184" s="221">
        <v>105</v>
      </c>
      <c r="I184" s="220">
        <v>1293456.8938004202</v>
      </c>
      <c r="J184" s="220">
        <v>276000.42000000004</v>
      </c>
      <c r="K184" s="220">
        <v>61000</v>
      </c>
      <c r="L184" s="220">
        <v>0</v>
      </c>
      <c r="M184" s="220">
        <v>1300000</v>
      </c>
      <c r="N184" s="220">
        <v>2930457.3138004201</v>
      </c>
    </row>
    <row r="185" spans="2:14" x14ac:dyDescent="0.25">
      <c r="B185" s="214"/>
      <c r="C185" s="214"/>
      <c r="D185" s="215"/>
      <c r="E185" s="214"/>
      <c r="F185" s="214"/>
      <c r="G185" s="214" t="s">
        <v>39</v>
      </c>
      <c r="H185" s="215">
        <v>105</v>
      </c>
      <c r="I185" s="214">
        <v>1279456.8938004202</v>
      </c>
      <c r="J185" s="214">
        <v>276000.42000000004</v>
      </c>
      <c r="K185" s="214">
        <v>61000</v>
      </c>
      <c r="L185" s="214"/>
      <c r="M185" s="214">
        <v>628378</v>
      </c>
      <c r="N185" s="214">
        <v>2244835.3138004201</v>
      </c>
    </row>
    <row r="186" spans="2:14" x14ac:dyDescent="0.25">
      <c r="B186" s="214"/>
      <c r="C186" s="214"/>
      <c r="D186" s="215"/>
      <c r="E186" s="214"/>
      <c r="F186" s="214"/>
      <c r="G186" s="214" t="s">
        <v>40</v>
      </c>
      <c r="H186" s="215"/>
      <c r="I186" s="214">
        <v>14000</v>
      </c>
      <c r="J186" s="214">
        <v>0</v>
      </c>
      <c r="K186" s="214">
        <v>0</v>
      </c>
      <c r="L186" s="214"/>
      <c r="M186" s="214">
        <v>0</v>
      </c>
      <c r="N186" s="214">
        <v>14000</v>
      </c>
    </row>
    <row r="187" spans="2:14" x14ac:dyDescent="0.25">
      <c r="B187" s="214"/>
      <c r="C187" s="214"/>
      <c r="D187" s="215"/>
      <c r="E187" s="214"/>
      <c r="F187" s="214"/>
      <c r="G187" s="214" t="s">
        <v>179</v>
      </c>
      <c r="H187" s="215"/>
      <c r="I187" s="214"/>
      <c r="J187" s="214">
        <v>0</v>
      </c>
      <c r="K187" s="214">
        <v>0</v>
      </c>
      <c r="L187" s="214">
        <v>0</v>
      </c>
      <c r="M187" s="214">
        <v>671622</v>
      </c>
      <c r="N187" s="214">
        <v>671622</v>
      </c>
    </row>
    <row r="188" spans="2:14" x14ac:dyDescent="0.25">
      <c r="B188" s="220" t="s">
        <v>77</v>
      </c>
      <c r="C188" s="220"/>
      <c r="D188" s="221">
        <v>75515</v>
      </c>
      <c r="E188" s="220"/>
      <c r="F188" s="220" t="s">
        <v>78</v>
      </c>
      <c r="G188" s="220"/>
      <c r="H188" s="221">
        <v>11</v>
      </c>
      <c r="I188" s="220">
        <v>101161.01900000001</v>
      </c>
      <c r="J188" s="220">
        <v>0</v>
      </c>
      <c r="K188" s="220">
        <v>0</v>
      </c>
      <c r="L188" s="220">
        <v>3000</v>
      </c>
      <c r="M188" s="220">
        <v>250000</v>
      </c>
      <c r="N188" s="220">
        <v>354161.01900000003</v>
      </c>
    </row>
    <row r="189" spans="2:14" x14ac:dyDescent="0.25">
      <c r="B189" s="214"/>
      <c r="C189" s="214"/>
      <c r="D189" s="215"/>
      <c r="E189" s="214"/>
      <c r="F189" s="214"/>
      <c r="G189" s="214" t="s">
        <v>39</v>
      </c>
      <c r="H189" s="215">
        <v>11</v>
      </c>
      <c r="I189" s="214">
        <v>101161.01900000001</v>
      </c>
      <c r="J189" s="214">
        <v>0</v>
      </c>
      <c r="K189" s="214">
        <v>0</v>
      </c>
      <c r="L189" s="214">
        <v>3000</v>
      </c>
      <c r="M189" s="214">
        <v>250000</v>
      </c>
      <c r="N189" s="214">
        <v>354161.01900000003</v>
      </c>
    </row>
    <row r="190" spans="2:14" x14ac:dyDescent="0.25">
      <c r="B190" s="220">
        <v>1.17</v>
      </c>
      <c r="C190" s="220"/>
      <c r="D190" s="221">
        <v>85004</v>
      </c>
      <c r="E190" s="220" t="s">
        <v>79</v>
      </c>
      <c r="F190" s="220"/>
      <c r="G190" s="220"/>
      <c r="H190" s="221">
        <v>10</v>
      </c>
      <c r="I190" s="220">
        <v>79767.809620000015</v>
      </c>
      <c r="J190" s="220">
        <v>130000</v>
      </c>
      <c r="K190" s="220">
        <v>0</v>
      </c>
      <c r="L190" s="220">
        <v>100000</v>
      </c>
      <c r="M190" s="220">
        <v>0</v>
      </c>
      <c r="N190" s="220">
        <v>309767.80962000001</v>
      </c>
    </row>
    <row r="191" spans="2:14" x14ac:dyDescent="0.25">
      <c r="B191" s="214"/>
      <c r="C191" s="214"/>
      <c r="D191" s="215"/>
      <c r="E191" s="214"/>
      <c r="F191" s="214"/>
      <c r="G191" s="214" t="s">
        <v>39</v>
      </c>
      <c r="H191" s="215">
        <v>10</v>
      </c>
      <c r="I191" s="214">
        <v>79767.809620000015</v>
      </c>
      <c r="J191" s="214">
        <v>110000</v>
      </c>
      <c r="K191" s="214">
        <v>0</v>
      </c>
      <c r="L191" s="214">
        <v>60000</v>
      </c>
      <c r="M191" s="214">
        <v>0</v>
      </c>
      <c r="N191" s="214">
        <v>249767.80962000001</v>
      </c>
    </row>
    <row r="192" spans="2:14" x14ac:dyDescent="0.25">
      <c r="B192" s="214"/>
      <c r="C192" s="214"/>
      <c r="D192" s="215"/>
      <c r="E192" s="214"/>
      <c r="F192" s="214"/>
      <c r="G192" s="214" t="s">
        <v>40</v>
      </c>
      <c r="H192" s="215"/>
      <c r="I192" s="214">
        <v>0</v>
      </c>
      <c r="J192" s="214">
        <v>20000</v>
      </c>
      <c r="K192" s="214">
        <v>0</v>
      </c>
      <c r="L192" s="214">
        <v>40000</v>
      </c>
      <c r="M192" s="214">
        <v>0</v>
      </c>
      <c r="N192" s="214">
        <v>60000</v>
      </c>
    </row>
    <row r="193" spans="2:14" x14ac:dyDescent="0.25">
      <c r="B193" s="220" t="s">
        <v>80</v>
      </c>
      <c r="C193" s="220"/>
      <c r="D193" s="221">
        <v>85004</v>
      </c>
      <c r="E193" s="220"/>
      <c r="F193" s="220" t="s">
        <v>81</v>
      </c>
      <c r="G193" s="220"/>
      <c r="H193" s="221">
        <v>10</v>
      </c>
      <c r="I193" s="220">
        <v>79767.809620000015</v>
      </c>
      <c r="J193" s="220">
        <v>130000</v>
      </c>
      <c r="K193" s="220">
        <v>0</v>
      </c>
      <c r="L193" s="220">
        <v>100000</v>
      </c>
      <c r="M193" s="220">
        <v>0</v>
      </c>
      <c r="N193" s="220">
        <v>309767.80962000001</v>
      </c>
    </row>
    <row r="194" spans="2:14" x14ac:dyDescent="0.25">
      <c r="B194" s="214"/>
      <c r="C194" s="214"/>
      <c r="D194" s="215"/>
      <c r="E194" s="214"/>
      <c r="F194" s="214"/>
      <c r="G194" s="214" t="s">
        <v>39</v>
      </c>
      <c r="H194" s="215">
        <v>10</v>
      </c>
      <c r="I194" s="214">
        <v>79767.809620000015</v>
      </c>
      <c r="J194" s="214">
        <v>110000</v>
      </c>
      <c r="K194" s="214">
        <v>0</v>
      </c>
      <c r="L194" s="214">
        <v>60000</v>
      </c>
      <c r="M194" s="214"/>
      <c r="N194" s="214">
        <v>249767.80962000001</v>
      </c>
    </row>
    <row r="195" spans="2:14" x14ac:dyDescent="0.25">
      <c r="B195" s="214"/>
      <c r="C195" s="214"/>
      <c r="D195" s="215"/>
      <c r="E195" s="214"/>
      <c r="F195" s="214"/>
      <c r="G195" s="214" t="s">
        <v>40</v>
      </c>
      <c r="H195" s="215"/>
      <c r="I195" s="214">
        <v>0</v>
      </c>
      <c r="J195" s="214">
        <v>20000</v>
      </c>
      <c r="K195" s="214">
        <v>0</v>
      </c>
      <c r="L195" s="214">
        <v>40000</v>
      </c>
      <c r="M195" s="214">
        <v>0</v>
      </c>
      <c r="N195" s="214">
        <v>60000</v>
      </c>
    </row>
    <row r="196" spans="2:14" x14ac:dyDescent="0.25">
      <c r="B196" s="220">
        <v>1.18</v>
      </c>
      <c r="C196" s="220"/>
      <c r="D196" s="221">
        <v>920</v>
      </c>
      <c r="E196" s="220" t="s">
        <v>82</v>
      </c>
      <c r="F196" s="220"/>
      <c r="G196" s="220"/>
      <c r="H196" s="221">
        <v>416</v>
      </c>
      <c r="I196" s="220">
        <v>3915506.3147</v>
      </c>
      <c r="J196" s="220">
        <v>388133</v>
      </c>
      <c r="K196" s="220">
        <v>90000</v>
      </c>
      <c r="L196" s="220">
        <v>150000</v>
      </c>
      <c r="M196" s="220">
        <v>130000</v>
      </c>
      <c r="N196" s="220">
        <v>4673639.3147</v>
      </c>
    </row>
    <row r="197" spans="2:14" x14ac:dyDescent="0.25">
      <c r="B197" s="214"/>
      <c r="C197" s="214"/>
      <c r="D197" s="215"/>
      <c r="E197" s="214"/>
      <c r="F197" s="214"/>
      <c r="G197" s="214" t="s">
        <v>39</v>
      </c>
      <c r="H197" s="215">
        <v>416</v>
      </c>
      <c r="I197" s="214">
        <v>3865506.3147</v>
      </c>
      <c r="J197" s="214">
        <v>388133</v>
      </c>
      <c r="K197" s="214">
        <v>90000</v>
      </c>
      <c r="L197" s="214">
        <v>100000</v>
      </c>
      <c r="M197" s="214">
        <v>130000</v>
      </c>
      <c r="N197" s="214">
        <v>4573639.3147</v>
      </c>
    </row>
    <row r="198" spans="2:14" x14ac:dyDescent="0.25">
      <c r="B198" s="214"/>
      <c r="C198" s="214"/>
      <c r="D198" s="215"/>
      <c r="E198" s="214"/>
      <c r="F198" s="214"/>
      <c r="G198" s="214" t="s">
        <v>40</v>
      </c>
      <c r="H198" s="215"/>
      <c r="I198" s="214">
        <v>50000</v>
      </c>
      <c r="J198" s="214">
        <v>0</v>
      </c>
      <c r="K198" s="214">
        <v>0</v>
      </c>
      <c r="L198" s="214">
        <v>50000</v>
      </c>
      <c r="M198" s="214">
        <v>0</v>
      </c>
      <c r="N198" s="214">
        <v>100000</v>
      </c>
    </row>
    <row r="199" spans="2:14" x14ac:dyDescent="0.25">
      <c r="B199" s="220" t="s">
        <v>83</v>
      </c>
      <c r="C199" s="220"/>
      <c r="D199" s="221">
        <v>92020</v>
      </c>
      <c r="E199" s="220"/>
      <c r="F199" s="220" t="s">
        <v>74</v>
      </c>
      <c r="G199" s="220"/>
      <c r="H199" s="221">
        <v>7</v>
      </c>
      <c r="I199" s="220">
        <v>75544.2886</v>
      </c>
      <c r="J199" s="220">
        <v>73026</v>
      </c>
      <c r="K199" s="220">
        <v>0</v>
      </c>
      <c r="L199" s="220">
        <v>0</v>
      </c>
      <c r="M199" s="220">
        <v>130000</v>
      </c>
      <c r="N199" s="220">
        <v>278570.28859999997</v>
      </c>
    </row>
    <row r="200" spans="2:14" x14ac:dyDescent="0.25">
      <c r="B200" s="214"/>
      <c r="C200" s="214"/>
      <c r="D200" s="215"/>
      <c r="E200" s="214"/>
      <c r="F200" s="214"/>
      <c r="G200" s="214" t="s">
        <v>39</v>
      </c>
      <c r="H200" s="215">
        <v>7</v>
      </c>
      <c r="I200" s="214">
        <v>75544.2886</v>
      </c>
      <c r="J200" s="214">
        <v>73026</v>
      </c>
      <c r="K200" s="214">
        <v>0</v>
      </c>
      <c r="L200" s="214">
        <v>0</v>
      </c>
      <c r="M200" s="214">
        <v>130000</v>
      </c>
      <c r="N200" s="214">
        <v>278570.28859999997</v>
      </c>
    </row>
    <row r="201" spans="2:14" x14ac:dyDescent="0.25">
      <c r="B201" s="220" t="s">
        <v>84</v>
      </c>
      <c r="C201" s="220"/>
      <c r="D201" s="221">
        <v>92270</v>
      </c>
      <c r="E201" s="220"/>
      <c r="F201" s="220" t="s">
        <v>85</v>
      </c>
      <c r="G201" s="220"/>
      <c r="H201" s="221">
        <v>40</v>
      </c>
      <c r="I201" s="220">
        <v>301996.93099999998</v>
      </c>
      <c r="J201" s="220">
        <v>39979</v>
      </c>
      <c r="K201" s="220">
        <v>40000</v>
      </c>
      <c r="L201" s="220">
        <v>0</v>
      </c>
      <c r="M201" s="220">
        <v>0</v>
      </c>
      <c r="N201" s="220">
        <v>381975.93099999998</v>
      </c>
    </row>
    <row r="202" spans="2:14" x14ac:dyDescent="0.25">
      <c r="B202" s="214"/>
      <c r="C202" s="214"/>
      <c r="D202" s="215"/>
      <c r="E202" s="214"/>
      <c r="F202" s="214"/>
      <c r="G202" s="214" t="s">
        <v>39</v>
      </c>
      <c r="H202" s="215">
        <v>40</v>
      </c>
      <c r="I202" s="214">
        <v>301996.93099999998</v>
      </c>
      <c r="J202" s="214">
        <v>39979</v>
      </c>
      <c r="K202" s="214">
        <v>40000</v>
      </c>
      <c r="L202" s="214">
        <v>0</v>
      </c>
      <c r="M202" s="214">
        <v>0</v>
      </c>
      <c r="N202" s="214">
        <v>381975.93099999998</v>
      </c>
    </row>
    <row r="203" spans="2:14" x14ac:dyDescent="0.25">
      <c r="B203" s="220" t="s">
        <v>86</v>
      </c>
      <c r="C203" s="220"/>
      <c r="D203" s="221">
        <v>93090</v>
      </c>
      <c r="E203" s="220"/>
      <c r="F203" s="220" t="s">
        <v>87</v>
      </c>
      <c r="G203" s="220"/>
      <c r="H203" s="221">
        <v>299</v>
      </c>
      <c r="I203" s="220">
        <v>2765585.3045999999</v>
      </c>
      <c r="J203" s="220">
        <v>192860</v>
      </c>
      <c r="K203" s="220">
        <v>25000</v>
      </c>
      <c r="L203" s="220">
        <v>70000</v>
      </c>
      <c r="M203" s="220">
        <v>0</v>
      </c>
      <c r="N203" s="220">
        <v>3053445.3045999999</v>
      </c>
    </row>
    <row r="204" spans="2:14" x14ac:dyDescent="0.25">
      <c r="B204" s="214"/>
      <c r="C204" s="214"/>
      <c r="D204" s="215"/>
      <c r="E204" s="214"/>
      <c r="F204" s="214"/>
      <c r="G204" s="214" t="s">
        <v>39</v>
      </c>
      <c r="H204" s="215">
        <v>299</v>
      </c>
      <c r="I204" s="214">
        <v>2765585.3045999999</v>
      </c>
      <c r="J204" s="214">
        <v>192860</v>
      </c>
      <c r="K204" s="214">
        <v>25000</v>
      </c>
      <c r="L204" s="214">
        <v>50000</v>
      </c>
      <c r="M204" s="214">
        <v>0</v>
      </c>
      <c r="N204" s="214">
        <v>3033445.3045999999</v>
      </c>
    </row>
    <row r="205" spans="2:14" x14ac:dyDescent="0.25">
      <c r="B205" s="214"/>
      <c r="C205" s="214"/>
      <c r="D205" s="215"/>
      <c r="E205" s="214"/>
      <c r="F205" s="214"/>
      <c r="G205" s="214" t="s">
        <v>40</v>
      </c>
      <c r="H205" s="215"/>
      <c r="I205" s="214">
        <v>0</v>
      </c>
      <c r="J205" s="214">
        <v>0</v>
      </c>
      <c r="K205" s="214">
        <v>0</v>
      </c>
      <c r="L205" s="214">
        <v>20000</v>
      </c>
      <c r="M205" s="214">
        <v>0</v>
      </c>
      <c r="N205" s="214">
        <v>20000</v>
      </c>
    </row>
    <row r="206" spans="2:14" x14ac:dyDescent="0.25">
      <c r="B206" s="220" t="s">
        <v>88</v>
      </c>
      <c r="C206" s="220"/>
      <c r="D206" s="221">
        <v>94290</v>
      </c>
      <c r="E206" s="220"/>
      <c r="F206" s="220" t="s">
        <v>89</v>
      </c>
      <c r="G206" s="220"/>
      <c r="H206" s="221">
        <v>70</v>
      </c>
      <c r="I206" s="220">
        <v>772379.7905</v>
      </c>
      <c r="J206" s="220">
        <v>82268</v>
      </c>
      <c r="K206" s="220">
        <v>25000</v>
      </c>
      <c r="L206" s="220">
        <v>80000</v>
      </c>
      <c r="M206" s="220">
        <v>0</v>
      </c>
      <c r="N206" s="220">
        <v>959647.7905</v>
      </c>
    </row>
    <row r="207" spans="2:14" x14ac:dyDescent="0.25">
      <c r="B207" s="214"/>
      <c r="C207" s="214"/>
      <c r="D207" s="215"/>
      <c r="E207" s="214"/>
      <c r="F207" s="214"/>
      <c r="G207" s="214" t="s">
        <v>39</v>
      </c>
      <c r="H207" s="215">
        <v>70</v>
      </c>
      <c r="I207" s="214">
        <v>722379.7905</v>
      </c>
      <c r="J207" s="214">
        <v>82268</v>
      </c>
      <c r="K207" s="214">
        <v>25000</v>
      </c>
      <c r="L207" s="214">
        <v>50000</v>
      </c>
      <c r="M207" s="214">
        <v>0</v>
      </c>
      <c r="N207" s="214">
        <v>879647.7905</v>
      </c>
    </row>
    <row r="208" spans="2:14" x14ac:dyDescent="0.25">
      <c r="B208" s="214"/>
      <c r="C208" s="214"/>
      <c r="D208" s="215"/>
      <c r="E208" s="214"/>
      <c r="F208" s="214"/>
      <c r="G208" s="214" t="s">
        <v>40</v>
      </c>
      <c r="H208" s="215"/>
      <c r="I208" s="214">
        <v>50000</v>
      </c>
      <c r="J208" s="214">
        <v>0</v>
      </c>
      <c r="K208" s="214">
        <v>0</v>
      </c>
      <c r="L208" s="214">
        <v>30000</v>
      </c>
      <c r="M208" s="214">
        <v>0</v>
      </c>
      <c r="N208" s="214">
        <v>80000</v>
      </c>
    </row>
    <row r="211" spans="2:14" ht="15.75" x14ac:dyDescent="0.25">
      <c r="C211" s="252" t="s">
        <v>23</v>
      </c>
      <c r="D211" s="252"/>
      <c r="E211" s="252"/>
      <c r="F211" s="252"/>
      <c r="G211" s="252"/>
      <c r="H211" s="252"/>
      <c r="I211" s="252"/>
    </row>
    <row r="212" spans="2:14" ht="15.75" x14ac:dyDescent="0.25">
      <c r="C212" s="253">
        <v>4.0999999999999996</v>
      </c>
      <c r="D212" s="252">
        <v>2029</v>
      </c>
      <c r="E212" s="252"/>
      <c r="F212" s="252"/>
    </row>
    <row r="214" spans="2:14" ht="86.25" x14ac:dyDescent="0.25">
      <c r="B214" s="260" t="s">
        <v>24</v>
      </c>
      <c r="C214" s="260" t="s">
        <v>25</v>
      </c>
      <c r="D214" s="261" t="s">
        <v>26</v>
      </c>
      <c r="E214" s="260" t="s">
        <v>27</v>
      </c>
      <c r="F214" s="260" t="s">
        <v>28</v>
      </c>
      <c r="G214" s="260" t="s">
        <v>29</v>
      </c>
      <c r="H214" s="261" t="s">
        <v>181</v>
      </c>
      <c r="I214" s="260" t="s">
        <v>31</v>
      </c>
      <c r="J214" s="260" t="s">
        <v>32</v>
      </c>
      <c r="K214" s="260" t="s">
        <v>33</v>
      </c>
      <c r="L214" s="260" t="s">
        <v>34</v>
      </c>
      <c r="M214" s="260" t="s">
        <v>35</v>
      </c>
      <c r="N214" s="260" t="s">
        <v>36</v>
      </c>
    </row>
    <row r="215" spans="2:14" ht="29.25" x14ac:dyDescent="0.25">
      <c r="B215" s="254">
        <v>614</v>
      </c>
      <c r="C215" s="254" t="s">
        <v>37</v>
      </c>
      <c r="D215" s="255"/>
      <c r="E215" s="254"/>
      <c r="F215" s="254"/>
      <c r="G215" s="254" t="s">
        <v>38</v>
      </c>
      <c r="H215" s="255">
        <v>687</v>
      </c>
      <c r="I215" s="256">
        <v>6898287.9967503501</v>
      </c>
      <c r="J215" s="256">
        <v>2500000</v>
      </c>
      <c r="K215" s="256">
        <v>470000</v>
      </c>
      <c r="L215" s="256">
        <v>1500000</v>
      </c>
      <c r="M215" s="256">
        <v>7292533</v>
      </c>
      <c r="N215" s="256">
        <v>18660820.996750351</v>
      </c>
    </row>
    <row r="216" spans="2:14" ht="29.25" x14ac:dyDescent="0.25">
      <c r="B216" s="257"/>
      <c r="C216" s="257"/>
      <c r="D216" s="258"/>
      <c r="E216" s="257"/>
      <c r="F216" s="257"/>
      <c r="G216" s="257" t="s">
        <v>39</v>
      </c>
      <c r="H216" s="258"/>
      <c r="I216" s="259">
        <v>6834287.9967503501</v>
      </c>
      <c r="J216" s="259">
        <v>2304500</v>
      </c>
      <c r="K216" s="259">
        <v>420000</v>
      </c>
      <c r="L216" s="259">
        <v>885000</v>
      </c>
      <c r="M216" s="259">
        <v>1638752</v>
      </c>
      <c r="N216" s="259">
        <v>12082539.996750351</v>
      </c>
    </row>
    <row r="217" spans="2:14" ht="29.25" x14ac:dyDescent="0.25">
      <c r="B217" s="257"/>
      <c r="C217" s="257"/>
      <c r="D217" s="258"/>
      <c r="E217" s="257"/>
      <c r="F217" s="257"/>
      <c r="G217" s="257" t="s">
        <v>40</v>
      </c>
      <c r="H217" s="258"/>
      <c r="I217" s="259">
        <v>64000</v>
      </c>
      <c r="J217" s="259">
        <v>195500</v>
      </c>
      <c r="K217" s="259">
        <v>50000</v>
      </c>
      <c r="L217" s="259">
        <v>615000</v>
      </c>
      <c r="M217" s="259">
        <v>801731</v>
      </c>
      <c r="N217" s="259">
        <v>1726231</v>
      </c>
    </row>
    <row r="218" spans="2:14" x14ac:dyDescent="0.25">
      <c r="B218" s="257"/>
      <c r="C218" s="257"/>
      <c r="D218" s="258"/>
      <c r="E218" s="257"/>
      <c r="F218" s="257"/>
      <c r="G218" s="257" t="s">
        <v>178</v>
      </c>
      <c r="H218" s="258"/>
      <c r="I218" s="259">
        <v>0</v>
      </c>
      <c r="J218" s="259"/>
      <c r="K218" s="259">
        <v>0</v>
      </c>
      <c r="L218" s="259">
        <v>0</v>
      </c>
      <c r="M218" s="259">
        <v>200000</v>
      </c>
      <c r="N218" s="259">
        <v>200000</v>
      </c>
    </row>
    <row r="219" spans="2:14" x14ac:dyDescent="0.25">
      <c r="B219" s="257"/>
      <c r="C219" s="257"/>
      <c r="D219" s="258"/>
      <c r="E219" s="257"/>
      <c r="F219" s="257"/>
      <c r="G219" s="257" t="s">
        <v>179</v>
      </c>
      <c r="H219" s="258"/>
      <c r="I219" s="259"/>
      <c r="J219" s="259">
        <v>0</v>
      </c>
      <c r="K219" s="259">
        <v>0</v>
      </c>
      <c r="L219" s="259">
        <v>0</v>
      </c>
      <c r="M219" s="259">
        <v>4652050</v>
      </c>
      <c r="N219" s="259">
        <v>4652050</v>
      </c>
    </row>
    <row r="220" spans="2:14" x14ac:dyDescent="0.25">
      <c r="B220" s="262">
        <v>1.1000000000000001</v>
      </c>
      <c r="C220" s="262"/>
      <c r="D220" s="263">
        <v>160</v>
      </c>
      <c r="E220" s="262" t="s">
        <v>42</v>
      </c>
      <c r="F220" s="262"/>
      <c r="G220" s="262"/>
      <c r="H220" s="263">
        <v>19</v>
      </c>
      <c r="I220" s="220">
        <v>210984.66025799999</v>
      </c>
      <c r="J220" s="220">
        <v>5000</v>
      </c>
      <c r="K220" s="220">
        <v>0</v>
      </c>
      <c r="L220" s="220">
        <v>10000</v>
      </c>
      <c r="M220" s="220">
        <v>0</v>
      </c>
      <c r="N220" s="220">
        <v>225984.66025799999</v>
      </c>
    </row>
    <row r="221" spans="2:14" x14ac:dyDescent="0.25">
      <c r="B221" s="250"/>
      <c r="C221" s="250"/>
      <c r="D221" s="251"/>
      <c r="E221" s="250"/>
      <c r="F221" s="250"/>
      <c r="G221" s="250" t="s">
        <v>39</v>
      </c>
      <c r="H221" s="251">
        <v>19</v>
      </c>
      <c r="I221" s="214">
        <v>210984.66025799999</v>
      </c>
      <c r="J221" s="214">
        <v>0</v>
      </c>
      <c r="K221" s="214">
        <v>0</v>
      </c>
      <c r="L221" s="214">
        <v>0</v>
      </c>
      <c r="M221" s="214">
        <v>0</v>
      </c>
      <c r="N221" s="214">
        <v>210984.66025799999</v>
      </c>
    </row>
    <row r="222" spans="2:14" x14ac:dyDescent="0.25">
      <c r="B222" s="250"/>
      <c r="C222" s="250"/>
      <c r="D222" s="251"/>
      <c r="E222" s="250"/>
      <c r="F222" s="250"/>
      <c r="G222" s="250" t="s">
        <v>40</v>
      </c>
      <c r="H222" s="251"/>
      <c r="I222" s="214">
        <v>0</v>
      </c>
      <c r="J222" s="214">
        <v>5000</v>
      </c>
      <c r="K222" s="214">
        <v>0</v>
      </c>
      <c r="L222" s="214">
        <v>10000</v>
      </c>
      <c r="M222" s="214">
        <v>0</v>
      </c>
      <c r="N222" s="214">
        <v>15000</v>
      </c>
    </row>
    <row r="223" spans="2:14" x14ac:dyDescent="0.25">
      <c r="B223" s="262" t="s">
        <v>43</v>
      </c>
      <c r="C223" s="262"/>
      <c r="D223" s="263">
        <v>16004</v>
      </c>
      <c r="E223" s="262"/>
      <c r="F223" s="262" t="s">
        <v>42</v>
      </c>
      <c r="G223" s="262"/>
      <c r="H223" s="263">
        <v>16</v>
      </c>
      <c r="I223" s="220">
        <v>180393.833258</v>
      </c>
      <c r="J223" s="220">
        <v>5000</v>
      </c>
      <c r="K223" s="220">
        <v>0</v>
      </c>
      <c r="L223" s="220">
        <v>10000</v>
      </c>
      <c r="M223" s="220">
        <v>0</v>
      </c>
      <c r="N223" s="220">
        <v>195393.833258</v>
      </c>
    </row>
    <row r="224" spans="2:14" x14ac:dyDescent="0.25">
      <c r="B224" s="250"/>
      <c r="C224" s="250"/>
      <c r="D224" s="251"/>
      <c r="E224" s="250"/>
      <c r="F224" s="250"/>
      <c r="G224" s="250" t="s">
        <v>39</v>
      </c>
      <c r="H224" s="251">
        <v>16</v>
      </c>
      <c r="I224" s="214">
        <v>180393.833258</v>
      </c>
      <c r="J224" s="214">
        <v>0</v>
      </c>
      <c r="K224" s="214"/>
      <c r="L224" s="214">
        <v>0</v>
      </c>
      <c r="M224" s="214">
        <v>0</v>
      </c>
      <c r="N224" s="214">
        <v>180393.833258</v>
      </c>
    </row>
    <row r="225" spans="2:14" x14ac:dyDescent="0.25">
      <c r="B225" s="250"/>
      <c r="C225" s="250"/>
      <c r="D225" s="251"/>
      <c r="E225" s="250"/>
      <c r="F225" s="250"/>
      <c r="G225" s="250" t="s">
        <v>40</v>
      </c>
      <c r="H225" s="251"/>
      <c r="I225" s="214">
        <v>0</v>
      </c>
      <c r="J225" s="214">
        <v>5000</v>
      </c>
      <c r="K225" s="214"/>
      <c r="L225" s="214">
        <v>10000</v>
      </c>
      <c r="M225" s="214">
        <v>0</v>
      </c>
      <c r="N225" s="214">
        <v>15000</v>
      </c>
    </row>
    <row r="226" spans="2:14" x14ac:dyDescent="0.25">
      <c r="B226" s="262" t="s">
        <v>44</v>
      </c>
      <c r="C226" s="262"/>
      <c r="D226" s="263">
        <v>16084</v>
      </c>
      <c r="E226" s="262"/>
      <c r="F226" s="262" t="s">
        <v>45</v>
      </c>
      <c r="G226" s="262"/>
      <c r="H226" s="263">
        <v>3</v>
      </c>
      <c r="I226" s="220">
        <v>30590.827000000001</v>
      </c>
      <c r="J226" s="220">
        <v>0</v>
      </c>
      <c r="K226" s="220">
        <v>0</v>
      </c>
      <c r="L226" s="220">
        <v>0</v>
      </c>
      <c r="M226" s="220">
        <v>0</v>
      </c>
      <c r="N226" s="220">
        <v>30590.827000000001</v>
      </c>
    </row>
    <row r="227" spans="2:14" x14ac:dyDescent="0.25">
      <c r="B227" s="250"/>
      <c r="C227" s="250"/>
      <c r="D227" s="251"/>
      <c r="E227" s="250"/>
      <c r="F227" s="250"/>
      <c r="G227" s="250" t="s">
        <v>39</v>
      </c>
      <c r="H227" s="251">
        <v>3</v>
      </c>
      <c r="I227" s="214">
        <v>30590.827000000001</v>
      </c>
      <c r="J227" s="214">
        <v>0</v>
      </c>
      <c r="K227" s="214">
        <v>0</v>
      </c>
      <c r="L227" s="214">
        <v>0</v>
      </c>
      <c r="M227" s="214">
        <v>0</v>
      </c>
      <c r="N227" s="214">
        <v>30590.827000000001</v>
      </c>
    </row>
    <row r="228" spans="2:14" x14ac:dyDescent="0.25">
      <c r="B228" s="262">
        <v>1.2</v>
      </c>
      <c r="C228" s="262"/>
      <c r="D228" s="263">
        <v>169</v>
      </c>
      <c r="E228" s="262" t="s">
        <v>46</v>
      </c>
      <c r="F228" s="262"/>
      <c r="G228" s="262"/>
      <c r="H228" s="263">
        <v>22</v>
      </c>
      <c r="I228" s="220">
        <v>231025.79999999996</v>
      </c>
      <c r="J228" s="220">
        <v>5000</v>
      </c>
      <c r="K228" s="220">
        <v>0</v>
      </c>
      <c r="L228" s="220">
        <v>0</v>
      </c>
      <c r="M228" s="220">
        <v>0</v>
      </c>
      <c r="N228" s="220">
        <v>236025.79999999996</v>
      </c>
    </row>
    <row r="229" spans="2:14" x14ac:dyDescent="0.25">
      <c r="B229" s="250"/>
      <c r="C229" s="250"/>
      <c r="D229" s="251"/>
      <c r="E229" s="250"/>
      <c r="F229" s="250"/>
      <c r="G229" s="250" t="s">
        <v>39</v>
      </c>
      <c r="H229" s="251">
        <v>22</v>
      </c>
      <c r="I229" s="214">
        <v>231025.79999999996</v>
      </c>
      <c r="J229" s="214">
        <v>1000</v>
      </c>
      <c r="K229" s="214"/>
      <c r="L229" s="214"/>
      <c r="M229" s="214">
        <v>0</v>
      </c>
      <c r="N229" s="214">
        <v>232025.79999999996</v>
      </c>
    </row>
    <row r="230" spans="2:14" x14ac:dyDescent="0.25">
      <c r="B230" s="250"/>
      <c r="C230" s="250"/>
      <c r="D230" s="251"/>
      <c r="E230" s="250"/>
      <c r="F230" s="250"/>
      <c r="G230" s="250" t="s">
        <v>40</v>
      </c>
      <c r="H230" s="251"/>
      <c r="I230" s="214">
        <v>0</v>
      </c>
      <c r="J230" s="214">
        <v>4000</v>
      </c>
      <c r="K230" s="214">
        <v>0</v>
      </c>
      <c r="L230" s="214">
        <v>0</v>
      </c>
      <c r="M230" s="214">
        <v>0</v>
      </c>
      <c r="N230" s="214">
        <v>4000</v>
      </c>
    </row>
    <row r="231" spans="2:14" x14ac:dyDescent="0.25">
      <c r="B231" s="262">
        <v>1.3</v>
      </c>
      <c r="C231" s="262"/>
      <c r="D231" s="263">
        <v>163</v>
      </c>
      <c r="E231" s="262" t="s">
        <v>47</v>
      </c>
      <c r="F231" s="262"/>
      <c r="G231" s="262"/>
      <c r="H231" s="263">
        <v>24</v>
      </c>
      <c r="I231" s="220">
        <v>236992.80305192983</v>
      </c>
      <c r="J231" s="220">
        <v>268400</v>
      </c>
      <c r="K231" s="220">
        <v>0</v>
      </c>
      <c r="L231" s="220">
        <v>0</v>
      </c>
      <c r="M231" s="220">
        <v>0</v>
      </c>
      <c r="N231" s="220">
        <v>505392.8030519298</v>
      </c>
    </row>
    <row r="232" spans="2:14" x14ac:dyDescent="0.25">
      <c r="B232" s="250"/>
      <c r="C232" s="250"/>
      <c r="D232" s="251"/>
      <c r="E232" s="250"/>
      <c r="F232" s="250"/>
      <c r="G232" s="250" t="s">
        <v>39</v>
      </c>
      <c r="H232" s="251">
        <v>24</v>
      </c>
      <c r="I232" s="214">
        <v>236992.80305192983</v>
      </c>
      <c r="J232" s="214">
        <v>263900</v>
      </c>
      <c r="K232" s="214">
        <v>0</v>
      </c>
      <c r="L232" s="214">
        <v>0</v>
      </c>
      <c r="M232" s="214">
        <v>0</v>
      </c>
      <c r="N232" s="214">
        <v>500892.8030519298</v>
      </c>
    </row>
    <row r="233" spans="2:14" x14ac:dyDescent="0.25">
      <c r="B233" s="250"/>
      <c r="C233" s="250"/>
      <c r="D233" s="251"/>
      <c r="E233" s="250"/>
      <c r="F233" s="250"/>
      <c r="G233" s="250" t="s">
        <v>40</v>
      </c>
      <c r="H233" s="251"/>
      <c r="I233" s="214">
        <v>0</v>
      </c>
      <c r="J233" s="214">
        <v>4500</v>
      </c>
      <c r="K233" s="214">
        <v>0</v>
      </c>
      <c r="L233" s="214">
        <v>0</v>
      </c>
      <c r="M233" s="214">
        <v>0</v>
      </c>
      <c r="N233" s="214">
        <v>4500</v>
      </c>
    </row>
    <row r="234" spans="2:14" x14ac:dyDescent="0.25">
      <c r="B234" s="262" t="s">
        <v>48</v>
      </c>
      <c r="C234" s="262"/>
      <c r="D234" s="263">
        <v>16304</v>
      </c>
      <c r="E234" s="262"/>
      <c r="F234" s="262" t="s">
        <v>49</v>
      </c>
      <c r="G234" s="262"/>
      <c r="H234" s="263">
        <v>24</v>
      </c>
      <c r="I234" s="220">
        <v>236992.80305192983</v>
      </c>
      <c r="J234" s="220">
        <v>268400</v>
      </c>
      <c r="K234" s="220">
        <v>0</v>
      </c>
      <c r="L234" s="220">
        <v>0</v>
      </c>
      <c r="M234" s="220">
        <v>0</v>
      </c>
      <c r="N234" s="220">
        <v>505392.8030519298</v>
      </c>
    </row>
    <row r="235" spans="2:14" x14ac:dyDescent="0.25">
      <c r="B235" s="250"/>
      <c r="C235" s="250"/>
      <c r="D235" s="251"/>
      <c r="E235" s="250"/>
      <c r="F235" s="250"/>
      <c r="G235" s="250" t="s">
        <v>39</v>
      </c>
      <c r="H235" s="251">
        <v>24</v>
      </c>
      <c r="I235" s="214">
        <v>236992.80305192983</v>
      </c>
      <c r="J235" s="214">
        <v>263900</v>
      </c>
      <c r="K235" s="214">
        <v>0</v>
      </c>
      <c r="L235" s="214"/>
      <c r="M235" s="214">
        <v>0</v>
      </c>
      <c r="N235" s="214">
        <v>500892.8030519298</v>
      </c>
    </row>
    <row r="236" spans="2:14" x14ac:dyDescent="0.25">
      <c r="B236" s="250"/>
      <c r="C236" s="250"/>
      <c r="D236" s="251"/>
      <c r="E236" s="250"/>
      <c r="F236" s="250"/>
      <c r="G236" s="250" t="s">
        <v>40</v>
      </c>
      <c r="H236" s="251"/>
      <c r="I236" s="214">
        <v>0</v>
      </c>
      <c r="J236" s="214">
        <v>4500</v>
      </c>
      <c r="K236" s="214">
        <v>0</v>
      </c>
      <c r="L236" s="214">
        <v>0</v>
      </c>
      <c r="M236" s="214">
        <v>0</v>
      </c>
      <c r="N236" s="214">
        <v>4500</v>
      </c>
    </row>
    <row r="237" spans="2:14" x14ac:dyDescent="0.25">
      <c r="B237" s="262">
        <v>1.4</v>
      </c>
      <c r="C237" s="262"/>
      <c r="D237" s="263">
        <v>166</v>
      </c>
      <c r="E237" s="262" t="s">
        <v>50</v>
      </c>
      <c r="F237" s="262"/>
      <c r="G237" s="262"/>
      <c r="H237" s="263">
        <v>6</v>
      </c>
      <c r="I237" s="220">
        <v>48991.643100000001</v>
      </c>
      <c r="J237" s="220">
        <v>3000</v>
      </c>
      <c r="K237" s="220">
        <v>0</v>
      </c>
      <c r="L237" s="220">
        <v>0</v>
      </c>
      <c r="M237" s="220">
        <v>0</v>
      </c>
      <c r="N237" s="220">
        <v>51991.643100000001</v>
      </c>
    </row>
    <row r="238" spans="2:14" x14ac:dyDescent="0.25">
      <c r="B238" s="250"/>
      <c r="C238" s="250"/>
      <c r="D238" s="251"/>
      <c r="E238" s="250"/>
      <c r="F238" s="250"/>
      <c r="G238" s="250" t="s">
        <v>39</v>
      </c>
      <c r="H238" s="251">
        <v>6</v>
      </c>
      <c r="I238" s="214">
        <v>48991.643100000001</v>
      </c>
      <c r="J238" s="214">
        <v>3000</v>
      </c>
      <c r="K238" s="214"/>
      <c r="L238" s="214"/>
      <c r="M238" s="214">
        <v>0</v>
      </c>
      <c r="N238" s="214">
        <v>51991.643100000001</v>
      </c>
    </row>
    <row r="239" spans="2:14" x14ac:dyDescent="0.25">
      <c r="B239" s="262">
        <v>1.5</v>
      </c>
      <c r="C239" s="262"/>
      <c r="D239" s="263">
        <v>167</v>
      </c>
      <c r="E239" s="262" t="s">
        <v>51</v>
      </c>
      <c r="F239" s="262"/>
      <c r="G239" s="262"/>
      <c r="H239" s="263">
        <v>4</v>
      </c>
      <c r="I239" s="220">
        <v>41525.951499999996</v>
      </c>
      <c r="J239" s="220">
        <v>0</v>
      </c>
      <c r="K239" s="220">
        <v>0</v>
      </c>
      <c r="L239" s="220">
        <v>0</v>
      </c>
      <c r="M239" s="220">
        <v>0</v>
      </c>
      <c r="N239" s="220">
        <v>41525.951499999996</v>
      </c>
    </row>
    <row r="240" spans="2:14" x14ac:dyDescent="0.25">
      <c r="B240" s="250"/>
      <c r="C240" s="250"/>
      <c r="D240" s="251"/>
      <c r="E240" s="250"/>
      <c r="F240" s="250"/>
      <c r="G240" s="250" t="s">
        <v>39</v>
      </c>
      <c r="H240" s="251">
        <v>4</v>
      </c>
      <c r="I240" s="214">
        <v>41525.951499999996</v>
      </c>
      <c r="J240" s="214">
        <v>0</v>
      </c>
      <c r="K240" s="214"/>
      <c r="L240" s="214"/>
      <c r="M240" s="214">
        <v>0</v>
      </c>
      <c r="N240" s="214">
        <v>41525.951499999996</v>
      </c>
    </row>
    <row r="241" spans="2:14" x14ac:dyDescent="0.25">
      <c r="B241" s="262">
        <v>1.6</v>
      </c>
      <c r="C241" s="262"/>
      <c r="D241" s="263">
        <v>175</v>
      </c>
      <c r="E241" s="262" t="s">
        <v>52</v>
      </c>
      <c r="F241" s="262"/>
      <c r="G241" s="262"/>
      <c r="H241" s="263">
        <v>19</v>
      </c>
      <c r="I241" s="220">
        <v>174674.41183999996</v>
      </c>
      <c r="J241" s="220">
        <v>0</v>
      </c>
      <c r="K241" s="220">
        <v>0</v>
      </c>
      <c r="L241" s="220">
        <v>90000</v>
      </c>
      <c r="M241" s="220">
        <v>0</v>
      </c>
      <c r="N241" s="220">
        <v>264674.41183999996</v>
      </c>
    </row>
    <row r="242" spans="2:14" x14ac:dyDescent="0.25">
      <c r="B242" s="250"/>
      <c r="C242" s="250"/>
      <c r="D242" s="251"/>
      <c r="E242" s="250"/>
      <c r="F242" s="250"/>
      <c r="G242" s="250" t="s">
        <v>39</v>
      </c>
      <c r="H242" s="251">
        <v>19</v>
      </c>
      <c r="I242" s="214">
        <v>174674.41183999996</v>
      </c>
      <c r="J242" s="214">
        <v>0</v>
      </c>
      <c r="K242" s="214">
        <v>0</v>
      </c>
      <c r="L242" s="214">
        <v>0</v>
      </c>
      <c r="M242" s="214">
        <v>0</v>
      </c>
      <c r="N242" s="214">
        <v>174674.41183999996</v>
      </c>
    </row>
    <row r="243" spans="2:14" x14ac:dyDescent="0.25">
      <c r="B243" s="250"/>
      <c r="C243" s="250"/>
      <c r="D243" s="251"/>
      <c r="E243" s="250"/>
      <c r="F243" s="250"/>
      <c r="G243" s="250" t="s">
        <v>40</v>
      </c>
      <c r="H243" s="251"/>
      <c r="I243" s="214">
        <v>0</v>
      </c>
      <c r="J243" s="214">
        <v>0</v>
      </c>
      <c r="K243" s="214">
        <v>0</v>
      </c>
      <c r="L243" s="214">
        <v>90000</v>
      </c>
      <c r="M243" s="214">
        <v>0</v>
      </c>
      <c r="N243" s="214">
        <v>90000</v>
      </c>
    </row>
    <row r="244" spans="2:14" x14ac:dyDescent="0.25">
      <c r="B244" s="264" t="s">
        <v>53</v>
      </c>
      <c r="C244" s="264"/>
      <c r="D244" s="265">
        <v>17504</v>
      </c>
      <c r="E244" s="264"/>
      <c r="F244" s="264" t="s">
        <v>54</v>
      </c>
      <c r="G244" s="264"/>
      <c r="H244" s="265">
        <v>19</v>
      </c>
      <c r="I244" s="219">
        <v>174674.41183999996</v>
      </c>
      <c r="J244" s="219">
        <v>0</v>
      </c>
      <c r="K244" s="219">
        <v>0</v>
      </c>
      <c r="L244" s="219">
        <v>90000</v>
      </c>
      <c r="M244" s="219">
        <v>0</v>
      </c>
      <c r="N244" s="219">
        <v>264674.41183999996</v>
      </c>
    </row>
    <row r="245" spans="2:14" x14ac:dyDescent="0.25">
      <c r="B245" s="250"/>
      <c r="C245" s="250"/>
      <c r="D245" s="251"/>
      <c r="E245" s="250"/>
      <c r="F245" s="250"/>
      <c r="G245" s="250" t="s">
        <v>39</v>
      </c>
      <c r="H245" s="251">
        <v>19</v>
      </c>
      <c r="I245" s="214">
        <v>174674.41183999996</v>
      </c>
      <c r="J245" s="214">
        <v>0</v>
      </c>
      <c r="K245" s="214"/>
      <c r="L245" s="214">
        <v>0</v>
      </c>
      <c r="M245" s="214">
        <v>0</v>
      </c>
      <c r="N245" s="214">
        <v>174674.41183999996</v>
      </c>
    </row>
    <row r="246" spans="2:14" x14ac:dyDescent="0.25">
      <c r="B246" s="250"/>
      <c r="C246" s="250"/>
      <c r="D246" s="251"/>
      <c r="E246" s="250"/>
      <c r="F246" s="250"/>
      <c r="G246" s="250" t="s">
        <v>40</v>
      </c>
      <c r="H246" s="251"/>
      <c r="I246" s="214">
        <v>0</v>
      </c>
      <c r="J246" s="214">
        <v>0</v>
      </c>
      <c r="K246" s="214">
        <v>0</v>
      </c>
      <c r="L246" s="214">
        <v>90000</v>
      </c>
      <c r="M246" s="214">
        <v>0</v>
      </c>
      <c r="N246" s="214">
        <v>90000</v>
      </c>
    </row>
    <row r="247" spans="2:14" x14ac:dyDescent="0.25">
      <c r="B247" s="262">
        <v>1.7</v>
      </c>
      <c r="C247" s="262"/>
      <c r="D247" s="263">
        <v>180</v>
      </c>
      <c r="E247" s="262" t="s">
        <v>55</v>
      </c>
      <c r="F247" s="262"/>
      <c r="G247" s="262"/>
      <c r="H247" s="263">
        <v>20</v>
      </c>
      <c r="I247" s="220">
        <v>197222.53258</v>
      </c>
      <c r="J247" s="220">
        <v>988966.58000000007</v>
      </c>
      <c r="K247" s="220">
        <v>322000</v>
      </c>
      <c r="L247" s="220">
        <v>315000</v>
      </c>
      <c r="M247" s="220">
        <v>6882533</v>
      </c>
      <c r="N247" s="220">
        <v>4053672.1125800004</v>
      </c>
    </row>
    <row r="248" spans="2:14" x14ac:dyDescent="0.25">
      <c r="B248" s="250"/>
      <c r="C248" s="250"/>
      <c r="D248" s="251"/>
      <c r="E248" s="250"/>
      <c r="F248" s="250"/>
      <c r="G248" s="250" t="s">
        <v>39</v>
      </c>
      <c r="H248" s="251">
        <v>20</v>
      </c>
      <c r="I248" s="214">
        <v>197222.53258</v>
      </c>
      <c r="J248" s="214">
        <v>953966.58000000007</v>
      </c>
      <c r="K248" s="214">
        <v>272000</v>
      </c>
      <c r="L248" s="214">
        <v>195000</v>
      </c>
      <c r="M248" s="214">
        <v>1428752</v>
      </c>
      <c r="N248" s="214">
        <v>3046941.1125800004</v>
      </c>
    </row>
    <row r="249" spans="2:14" x14ac:dyDescent="0.25">
      <c r="B249" s="250"/>
      <c r="C249" s="250"/>
      <c r="D249" s="251"/>
      <c r="E249" s="250"/>
      <c r="F249" s="250"/>
      <c r="G249" s="250" t="s">
        <v>40</v>
      </c>
      <c r="H249" s="251"/>
      <c r="I249" s="214">
        <v>0</v>
      </c>
      <c r="J249" s="214">
        <v>35000</v>
      </c>
      <c r="K249" s="214">
        <v>50000</v>
      </c>
      <c r="L249" s="214">
        <v>120000</v>
      </c>
      <c r="M249" s="214">
        <v>801731</v>
      </c>
      <c r="N249" s="214">
        <v>1006731</v>
      </c>
    </row>
    <row r="250" spans="2:14" x14ac:dyDescent="0.25">
      <c r="B250" s="250"/>
      <c r="C250" s="250"/>
      <c r="D250" s="251"/>
      <c r="E250" s="250"/>
      <c r="F250" s="250"/>
      <c r="G250" s="250" t="s">
        <v>179</v>
      </c>
      <c r="H250" s="251"/>
      <c r="I250" s="214">
        <v>0</v>
      </c>
      <c r="J250" s="214">
        <v>0</v>
      </c>
      <c r="K250" s="214">
        <v>0</v>
      </c>
      <c r="L250" s="214">
        <v>0</v>
      </c>
      <c r="M250" s="214">
        <v>4652050</v>
      </c>
      <c r="N250" s="214">
        <v>4652050</v>
      </c>
    </row>
    <row r="251" spans="2:14" x14ac:dyDescent="0.25">
      <c r="B251" s="262" t="s">
        <v>56</v>
      </c>
      <c r="C251" s="262"/>
      <c r="D251" s="263">
        <v>18004</v>
      </c>
      <c r="E251" s="262"/>
      <c r="F251" s="262" t="s">
        <v>57</v>
      </c>
      <c r="G251" s="262"/>
      <c r="H251" s="263">
        <v>12</v>
      </c>
      <c r="I251" s="220">
        <v>112413.5435</v>
      </c>
      <c r="J251" s="220">
        <v>783966.58000000007</v>
      </c>
      <c r="K251" s="220">
        <v>322000</v>
      </c>
      <c r="L251" s="220">
        <v>315000</v>
      </c>
      <c r="M251" s="220">
        <v>0</v>
      </c>
      <c r="N251" s="220">
        <v>1533380.1235000002</v>
      </c>
    </row>
    <row r="252" spans="2:14" x14ac:dyDescent="0.25">
      <c r="B252" s="250"/>
      <c r="C252" s="250"/>
      <c r="D252" s="251"/>
      <c r="E252" s="250"/>
      <c r="F252" s="250"/>
      <c r="G252" s="250" t="s">
        <v>39</v>
      </c>
      <c r="H252" s="251">
        <v>12</v>
      </c>
      <c r="I252" s="214">
        <v>112413.5435</v>
      </c>
      <c r="J252" s="214">
        <v>748966.58000000007</v>
      </c>
      <c r="K252" s="214">
        <v>272000</v>
      </c>
      <c r="L252" s="214">
        <v>195000</v>
      </c>
      <c r="M252" s="214">
        <v>0</v>
      </c>
      <c r="N252" s="214">
        <v>1328380.1235000002</v>
      </c>
    </row>
    <row r="253" spans="2:14" x14ac:dyDescent="0.25">
      <c r="B253" s="250"/>
      <c r="C253" s="250"/>
      <c r="D253" s="251"/>
      <c r="E253" s="250"/>
      <c r="F253" s="250"/>
      <c r="G253" s="250" t="s">
        <v>40</v>
      </c>
      <c r="H253" s="251"/>
      <c r="I253" s="214">
        <v>0</v>
      </c>
      <c r="J253" s="214">
        <v>35000</v>
      </c>
      <c r="K253" s="214">
        <v>50000</v>
      </c>
      <c r="L253" s="214">
        <v>120000</v>
      </c>
      <c r="M253" s="214">
        <v>0</v>
      </c>
      <c r="N253" s="214">
        <v>205000</v>
      </c>
    </row>
    <row r="254" spans="2:14" x14ac:dyDescent="0.25">
      <c r="B254" s="262" t="s">
        <v>58</v>
      </c>
      <c r="C254" s="262"/>
      <c r="D254" s="263">
        <v>18164</v>
      </c>
      <c r="E254" s="262"/>
      <c r="F254" s="262" t="s">
        <v>59</v>
      </c>
      <c r="G254" s="262"/>
      <c r="H254" s="263">
        <v>8</v>
      </c>
      <c r="I254" s="220">
        <v>84808.989079999999</v>
      </c>
      <c r="J254" s="220">
        <v>205000</v>
      </c>
      <c r="K254" s="220">
        <v>0</v>
      </c>
      <c r="L254" s="220">
        <v>0</v>
      </c>
      <c r="M254" s="220">
        <v>6882533</v>
      </c>
      <c r="N254" s="220">
        <v>7172341.9890799997</v>
      </c>
    </row>
    <row r="255" spans="2:14" x14ac:dyDescent="0.25">
      <c r="B255" s="250"/>
      <c r="C255" s="250"/>
      <c r="D255" s="251"/>
      <c r="E255" s="250"/>
      <c r="F255" s="250"/>
      <c r="G255" s="250" t="s">
        <v>39</v>
      </c>
      <c r="H255" s="251">
        <v>8</v>
      </c>
      <c r="I255" s="214">
        <v>84808.989079999999</v>
      </c>
      <c r="J255" s="214">
        <v>205000</v>
      </c>
      <c r="K255" s="214">
        <v>0</v>
      </c>
      <c r="L255" s="214"/>
      <c r="M255" s="214">
        <v>1428752</v>
      </c>
      <c r="N255" s="214">
        <v>1718560.98908</v>
      </c>
    </row>
    <row r="256" spans="2:14" x14ac:dyDescent="0.25">
      <c r="B256" s="250"/>
      <c r="C256" s="250"/>
      <c r="D256" s="251"/>
      <c r="E256" s="250"/>
      <c r="F256" s="250"/>
      <c r="G256" s="250" t="s">
        <v>40</v>
      </c>
      <c r="H256" s="251"/>
      <c r="I256" s="214">
        <v>0</v>
      </c>
      <c r="J256" s="214">
        <v>0</v>
      </c>
      <c r="K256" s="214"/>
      <c r="L256" s="214">
        <v>0</v>
      </c>
      <c r="M256" s="214">
        <v>801731</v>
      </c>
      <c r="N256" s="214">
        <v>801731</v>
      </c>
    </row>
    <row r="257" spans="2:14" x14ac:dyDescent="0.25">
      <c r="B257" s="250"/>
      <c r="C257" s="250"/>
      <c r="D257" s="251"/>
      <c r="E257" s="250"/>
      <c r="F257" s="250"/>
      <c r="G257" s="250" t="s">
        <v>179</v>
      </c>
      <c r="H257" s="251"/>
      <c r="I257" s="214"/>
      <c r="J257" s="214"/>
      <c r="K257" s="214"/>
      <c r="L257" s="214"/>
      <c r="M257" s="214">
        <v>4652050</v>
      </c>
      <c r="N257" s="214">
        <v>4652050</v>
      </c>
    </row>
    <row r="258" spans="2:14" x14ac:dyDescent="0.25">
      <c r="B258" s="262">
        <v>1.8</v>
      </c>
      <c r="C258" s="262"/>
      <c r="D258" s="263">
        <v>195</v>
      </c>
      <c r="E258" s="262" t="s">
        <v>60</v>
      </c>
      <c r="F258" s="262"/>
      <c r="G258" s="262"/>
      <c r="H258" s="263">
        <v>6</v>
      </c>
      <c r="I258" s="220">
        <v>58311.628500000006</v>
      </c>
      <c r="J258" s="220">
        <v>2000</v>
      </c>
      <c r="K258" s="220">
        <v>0</v>
      </c>
      <c r="L258" s="220">
        <v>0</v>
      </c>
      <c r="M258" s="220">
        <v>0</v>
      </c>
      <c r="N258" s="220">
        <v>60311.628500000006</v>
      </c>
    </row>
    <row r="259" spans="2:14" x14ac:dyDescent="0.25">
      <c r="B259" s="250"/>
      <c r="C259" s="250"/>
      <c r="D259" s="251"/>
      <c r="E259" s="250"/>
      <c r="F259" s="250"/>
      <c r="G259" s="250" t="s">
        <v>39</v>
      </c>
      <c r="H259" s="251">
        <v>6</v>
      </c>
      <c r="I259" s="214">
        <v>58311.628500000006</v>
      </c>
      <c r="J259" s="214">
        <v>0</v>
      </c>
      <c r="K259" s="214"/>
      <c r="L259" s="214"/>
      <c r="M259" s="214">
        <v>0</v>
      </c>
      <c r="N259" s="214">
        <v>58311.628500000006</v>
      </c>
    </row>
    <row r="260" spans="2:14" x14ac:dyDescent="0.25">
      <c r="B260" s="250"/>
      <c r="C260" s="250"/>
      <c r="D260" s="251"/>
      <c r="E260" s="250"/>
      <c r="F260" s="250"/>
      <c r="G260" s="250" t="s">
        <v>40</v>
      </c>
      <c r="H260" s="251"/>
      <c r="I260" s="214">
        <v>0</v>
      </c>
      <c r="J260" s="214">
        <v>2000</v>
      </c>
      <c r="K260" s="214"/>
      <c r="L260" s="214"/>
      <c r="M260" s="214"/>
      <c r="N260" s="214">
        <v>2000</v>
      </c>
    </row>
    <row r="261" spans="2:14" x14ac:dyDescent="0.25">
      <c r="B261" s="262">
        <v>1.9</v>
      </c>
      <c r="C261" s="262"/>
      <c r="D261" s="263">
        <v>47004</v>
      </c>
      <c r="E261" s="262" t="s">
        <v>61</v>
      </c>
      <c r="F261" s="262"/>
      <c r="G261" s="262"/>
      <c r="H261" s="263">
        <v>4</v>
      </c>
      <c r="I261" s="220">
        <v>38760.178400000004</v>
      </c>
      <c r="J261" s="220">
        <v>0</v>
      </c>
      <c r="K261" s="220">
        <v>0</v>
      </c>
      <c r="L261" s="220">
        <v>510000</v>
      </c>
      <c r="M261" s="220">
        <v>0</v>
      </c>
      <c r="N261" s="220">
        <v>548760.17839999998</v>
      </c>
    </row>
    <row r="262" spans="2:14" x14ac:dyDescent="0.25">
      <c r="B262" s="250"/>
      <c r="C262" s="250"/>
      <c r="D262" s="251"/>
      <c r="E262" s="250"/>
      <c r="F262" s="250"/>
      <c r="G262" s="250" t="s">
        <v>39</v>
      </c>
      <c r="H262" s="251">
        <v>4</v>
      </c>
      <c r="I262" s="214">
        <v>38760.178400000004</v>
      </c>
      <c r="J262" s="214">
        <v>0</v>
      </c>
      <c r="K262" s="214">
        <v>0</v>
      </c>
      <c r="L262" s="214">
        <v>300000</v>
      </c>
      <c r="M262" s="214">
        <v>0</v>
      </c>
      <c r="N262" s="214">
        <v>338760.17839999998</v>
      </c>
    </row>
    <row r="263" spans="2:14" x14ac:dyDescent="0.25">
      <c r="B263" s="250"/>
      <c r="C263" s="250"/>
      <c r="D263" s="251"/>
      <c r="E263" s="250"/>
      <c r="F263" s="250"/>
      <c r="G263" s="250" t="s">
        <v>40</v>
      </c>
      <c r="H263" s="251"/>
      <c r="I263" s="214">
        <v>0</v>
      </c>
      <c r="J263" s="214">
        <v>0</v>
      </c>
      <c r="K263" s="214">
        <v>0</v>
      </c>
      <c r="L263" s="214">
        <v>210000</v>
      </c>
      <c r="M263" s="214">
        <v>0</v>
      </c>
      <c r="N263" s="214">
        <v>210000</v>
      </c>
    </row>
    <row r="264" spans="2:14" x14ac:dyDescent="0.25">
      <c r="B264" s="266">
        <v>1.1100000000000001</v>
      </c>
      <c r="C264" s="266"/>
      <c r="D264" s="267">
        <v>650</v>
      </c>
      <c r="E264" s="266" t="s">
        <v>64</v>
      </c>
      <c r="F264" s="266"/>
      <c r="G264" s="266"/>
      <c r="H264" s="267">
        <v>5</v>
      </c>
      <c r="I264" s="218">
        <v>56573.887599999995</v>
      </c>
      <c r="J264" s="218">
        <v>0</v>
      </c>
      <c r="K264" s="218">
        <v>0</v>
      </c>
      <c r="L264" s="218">
        <v>0</v>
      </c>
      <c r="M264" s="218">
        <v>0</v>
      </c>
      <c r="N264" s="218">
        <v>56573.887599999995</v>
      </c>
    </row>
    <row r="265" spans="2:14" x14ac:dyDescent="0.25">
      <c r="B265" s="250"/>
      <c r="C265" s="250"/>
      <c r="D265" s="251"/>
      <c r="E265" s="250"/>
      <c r="F265" s="250"/>
      <c r="G265" s="250" t="s">
        <v>39</v>
      </c>
      <c r="H265" s="251">
        <v>5</v>
      </c>
      <c r="I265" s="214">
        <v>56573.887599999995</v>
      </c>
      <c r="J265" s="214">
        <v>0</v>
      </c>
      <c r="K265" s="214">
        <v>0</v>
      </c>
      <c r="L265" s="214">
        <v>0</v>
      </c>
      <c r="M265" s="214">
        <v>0</v>
      </c>
      <c r="N265" s="214">
        <v>56573.887599999995</v>
      </c>
    </row>
    <row r="266" spans="2:14" x14ac:dyDescent="0.25">
      <c r="B266" s="262">
        <v>1.1399999999999999</v>
      </c>
      <c r="C266" s="262"/>
      <c r="D266" s="263">
        <v>660</v>
      </c>
      <c r="E266" s="262" t="s">
        <v>67</v>
      </c>
      <c r="F266" s="262"/>
      <c r="G266" s="262"/>
      <c r="H266" s="263">
        <v>11</v>
      </c>
      <c r="I266" s="220">
        <v>130201.70710000003</v>
      </c>
      <c r="J266" s="220">
        <v>433500</v>
      </c>
      <c r="K266" s="220">
        <v>0</v>
      </c>
      <c r="L266" s="220">
        <v>0</v>
      </c>
      <c r="M266" s="220">
        <v>0</v>
      </c>
      <c r="N266" s="220">
        <v>563701.7071</v>
      </c>
    </row>
    <row r="267" spans="2:14" x14ac:dyDescent="0.25">
      <c r="B267" s="250"/>
      <c r="C267" s="250"/>
      <c r="D267" s="251"/>
      <c r="E267" s="250"/>
      <c r="F267" s="250"/>
      <c r="G267" s="250" t="s">
        <v>39</v>
      </c>
      <c r="H267" s="251">
        <v>11</v>
      </c>
      <c r="I267" s="214">
        <v>130201.70710000003</v>
      </c>
      <c r="J267" s="214">
        <v>308500</v>
      </c>
      <c r="K267" s="214">
        <v>0</v>
      </c>
      <c r="L267" s="214">
        <v>0</v>
      </c>
      <c r="M267" s="214">
        <v>0</v>
      </c>
      <c r="N267" s="214">
        <v>438701.70710000006</v>
      </c>
    </row>
    <row r="268" spans="2:14" x14ac:dyDescent="0.25">
      <c r="B268" s="250"/>
      <c r="C268" s="250"/>
      <c r="D268" s="251"/>
      <c r="E268" s="250"/>
      <c r="F268" s="250"/>
      <c r="G268" s="250" t="s">
        <v>40</v>
      </c>
      <c r="H268" s="251"/>
      <c r="I268" s="214">
        <v>0</v>
      </c>
      <c r="J268" s="214">
        <v>125000</v>
      </c>
      <c r="K268" s="214">
        <v>0</v>
      </c>
      <c r="L268" s="214">
        <v>0</v>
      </c>
      <c r="M268" s="214">
        <v>0</v>
      </c>
      <c r="N268" s="214">
        <v>125000</v>
      </c>
    </row>
    <row r="269" spans="2:14" x14ac:dyDescent="0.25">
      <c r="B269" s="262" t="s">
        <v>68</v>
      </c>
      <c r="C269" s="262"/>
      <c r="D269" s="263">
        <v>66325</v>
      </c>
      <c r="E269" s="262"/>
      <c r="F269" s="262" t="s">
        <v>69</v>
      </c>
      <c r="G269" s="262"/>
      <c r="H269" s="263">
        <v>6</v>
      </c>
      <c r="I269" s="220">
        <v>70388.043400000024</v>
      </c>
      <c r="J269" s="220">
        <v>125000</v>
      </c>
      <c r="K269" s="220">
        <v>0</v>
      </c>
      <c r="L269" s="220">
        <v>0</v>
      </c>
      <c r="M269" s="220">
        <v>0</v>
      </c>
      <c r="N269" s="220">
        <v>195388.04340000002</v>
      </c>
    </row>
    <row r="270" spans="2:14" x14ac:dyDescent="0.25">
      <c r="B270" s="250"/>
      <c r="C270" s="250"/>
      <c r="D270" s="251"/>
      <c r="E270" s="250"/>
      <c r="F270" s="250"/>
      <c r="G270" s="250" t="s">
        <v>39</v>
      </c>
      <c r="H270" s="251">
        <v>6</v>
      </c>
      <c r="I270" s="214">
        <v>70388.043400000024</v>
      </c>
      <c r="J270" s="214">
        <v>20000</v>
      </c>
      <c r="K270" s="214"/>
      <c r="L270" s="214"/>
      <c r="M270" s="214">
        <v>0</v>
      </c>
      <c r="N270" s="214">
        <v>90388.043400000024</v>
      </c>
    </row>
    <row r="271" spans="2:14" x14ac:dyDescent="0.25">
      <c r="B271" s="250"/>
      <c r="C271" s="250"/>
      <c r="D271" s="251"/>
      <c r="E271" s="250"/>
      <c r="F271" s="250"/>
      <c r="G271" s="250" t="s">
        <v>40</v>
      </c>
      <c r="H271" s="251"/>
      <c r="I271" s="214">
        <v>0</v>
      </c>
      <c r="J271" s="214">
        <v>105000</v>
      </c>
      <c r="K271" s="214"/>
      <c r="L271" s="214"/>
      <c r="M271" s="214">
        <v>0</v>
      </c>
      <c r="N271" s="214">
        <v>105000</v>
      </c>
    </row>
    <row r="272" spans="2:14" x14ac:dyDescent="0.25">
      <c r="B272" s="262" t="s">
        <v>70</v>
      </c>
      <c r="C272" s="262"/>
      <c r="D272" s="263">
        <v>66525</v>
      </c>
      <c r="E272" s="262"/>
      <c r="F272" s="262" t="s">
        <v>71</v>
      </c>
      <c r="G272" s="262"/>
      <c r="H272" s="263">
        <v>5</v>
      </c>
      <c r="I272" s="220">
        <v>59813.663700000012</v>
      </c>
      <c r="J272" s="220">
        <v>308500</v>
      </c>
      <c r="K272" s="220">
        <v>0</v>
      </c>
      <c r="L272" s="220">
        <v>0</v>
      </c>
      <c r="M272" s="220">
        <v>0</v>
      </c>
      <c r="N272" s="220">
        <v>368313.66370000003</v>
      </c>
    </row>
    <row r="273" spans="2:14" x14ac:dyDescent="0.25">
      <c r="B273" s="250"/>
      <c r="C273" s="250"/>
      <c r="D273" s="251"/>
      <c r="E273" s="250"/>
      <c r="F273" s="250"/>
      <c r="G273" s="250" t="s">
        <v>39</v>
      </c>
      <c r="H273" s="251">
        <v>5</v>
      </c>
      <c r="I273" s="214">
        <v>59813.663700000012</v>
      </c>
      <c r="J273" s="214">
        <v>288500</v>
      </c>
      <c r="K273" s="214">
        <v>0</v>
      </c>
      <c r="L273" s="214">
        <v>0</v>
      </c>
      <c r="M273" s="214">
        <v>0</v>
      </c>
      <c r="N273" s="214">
        <v>348313.66370000003</v>
      </c>
    </row>
    <row r="274" spans="2:14" x14ac:dyDescent="0.25">
      <c r="B274" s="250"/>
      <c r="C274" s="250"/>
      <c r="D274" s="251"/>
      <c r="E274" s="250"/>
      <c r="F274" s="250"/>
      <c r="G274" s="250" t="s">
        <v>40</v>
      </c>
      <c r="H274" s="251"/>
      <c r="I274" s="214">
        <v>0</v>
      </c>
      <c r="J274" s="214">
        <v>20000</v>
      </c>
      <c r="K274" s="214">
        <v>0</v>
      </c>
      <c r="L274" s="214"/>
      <c r="M274" s="214">
        <v>0</v>
      </c>
      <c r="N274" s="214">
        <v>20000</v>
      </c>
    </row>
    <row r="275" spans="2:14" x14ac:dyDescent="0.25">
      <c r="B275" s="262">
        <v>1.1499999999999999</v>
      </c>
      <c r="C275" s="262"/>
      <c r="D275" s="263">
        <v>730</v>
      </c>
      <c r="E275" s="262" t="s">
        <v>72</v>
      </c>
      <c r="F275" s="262"/>
      <c r="G275" s="262"/>
      <c r="H275" s="263">
        <v>110</v>
      </c>
      <c r="I275" s="220">
        <v>1342267.6495004203</v>
      </c>
      <c r="J275" s="220">
        <v>276000.42000000004</v>
      </c>
      <c r="K275" s="220">
        <v>51000</v>
      </c>
      <c r="L275" s="220">
        <v>322000</v>
      </c>
      <c r="M275" s="220">
        <v>0</v>
      </c>
      <c r="N275" s="220">
        <v>1991268.0695004202</v>
      </c>
    </row>
    <row r="276" spans="2:14" x14ac:dyDescent="0.25">
      <c r="B276" s="250"/>
      <c r="C276" s="250"/>
      <c r="D276" s="251"/>
      <c r="E276" s="250"/>
      <c r="F276" s="250"/>
      <c r="G276" s="250" t="s">
        <v>39</v>
      </c>
      <c r="H276" s="251">
        <v>110</v>
      </c>
      <c r="I276" s="214">
        <v>1328267.6495004203</v>
      </c>
      <c r="J276" s="214">
        <v>276000.42000000004</v>
      </c>
      <c r="K276" s="214">
        <v>51000</v>
      </c>
      <c r="L276" s="214">
        <v>227000</v>
      </c>
      <c r="M276" s="214">
        <v>0</v>
      </c>
      <c r="N276" s="214">
        <v>1882268.0695004202</v>
      </c>
    </row>
    <row r="277" spans="2:14" x14ac:dyDescent="0.25">
      <c r="B277" s="250"/>
      <c r="C277" s="250"/>
      <c r="D277" s="251"/>
      <c r="E277" s="250"/>
      <c r="F277" s="250"/>
      <c r="G277" s="250" t="s">
        <v>40</v>
      </c>
      <c r="H277" s="251"/>
      <c r="I277" s="214">
        <v>14000</v>
      </c>
      <c r="J277" s="214">
        <v>0</v>
      </c>
      <c r="K277" s="214">
        <v>0</v>
      </c>
      <c r="L277" s="214">
        <v>95000</v>
      </c>
      <c r="M277" s="214">
        <v>0</v>
      </c>
      <c r="N277" s="214">
        <v>109000</v>
      </c>
    </row>
    <row r="278" spans="2:14" x14ac:dyDescent="0.25">
      <c r="B278" s="262" t="s">
        <v>73</v>
      </c>
      <c r="C278" s="262"/>
      <c r="D278" s="263">
        <v>73013</v>
      </c>
      <c r="E278" s="262"/>
      <c r="F278" s="262" t="s">
        <v>74</v>
      </c>
      <c r="G278" s="262"/>
      <c r="H278" s="263">
        <v>5</v>
      </c>
      <c r="I278" s="220">
        <v>48810.755700000009</v>
      </c>
      <c r="J278" s="220">
        <v>0</v>
      </c>
      <c r="K278" s="220">
        <v>0</v>
      </c>
      <c r="L278" s="220">
        <v>322000</v>
      </c>
      <c r="M278" s="220">
        <v>0</v>
      </c>
      <c r="N278" s="220">
        <v>370810.75569999998</v>
      </c>
    </row>
    <row r="279" spans="2:14" x14ac:dyDescent="0.25">
      <c r="B279" s="250"/>
      <c r="C279" s="250"/>
      <c r="D279" s="251"/>
      <c r="E279" s="250"/>
      <c r="F279" s="250"/>
      <c r="G279" s="250" t="s">
        <v>39</v>
      </c>
      <c r="H279" s="251">
        <v>5</v>
      </c>
      <c r="I279" s="214">
        <v>48810.755700000009</v>
      </c>
      <c r="J279" s="214">
        <v>0</v>
      </c>
      <c r="K279" s="214"/>
      <c r="L279" s="214">
        <v>227000</v>
      </c>
      <c r="M279" s="214">
        <v>0</v>
      </c>
      <c r="N279" s="214">
        <v>275810.75569999998</v>
      </c>
    </row>
    <row r="280" spans="2:14" x14ac:dyDescent="0.25">
      <c r="B280" s="250"/>
      <c r="C280" s="250"/>
      <c r="D280" s="251"/>
      <c r="E280" s="250"/>
      <c r="F280" s="250"/>
      <c r="G280" s="250" t="s">
        <v>40</v>
      </c>
      <c r="H280" s="251"/>
      <c r="I280" s="214">
        <v>0</v>
      </c>
      <c r="J280" s="214">
        <v>0</v>
      </c>
      <c r="K280" s="214"/>
      <c r="L280" s="214">
        <v>95000</v>
      </c>
      <c r="M280" s="214">
        <v>0</v>
      </c>
      <c r="N280" s="214">
        <v>95000</v>
      </c>
    </row>
    <row r="281" spans="2:14" x14ac:dyDescent="0.25">
      <c r="B281" s="262" t="s">
        <v>75</v>
      </c>
      <c r="C281" s="262"/>
      <c r="D281" s="263">
        <v>73250</v>
      </c>
      <c r="E281" s="262"/>
      <c r="F281" s="262" t="s">
        <v>76</v>
      </c>
      <c r="G281" s="262"/>
      <c r="H281" s="263">
        <v>105</v>
      </c>
      <c r="I281" s="220">
        <v>1293456.8938004202</v>
      </c>
      <c r="J281" s="220">
        <v>276000.42000000004</v>
      </c>
      <c r="K281" s="220">
        <v>51000</v>
      </c>
      <c r="L281" s="220">
        <v>0</v>
      </c>
      <c r="M281" s="220">
        <v>0</v>
      </c>
      <c r="N281" s="220">
        <v>1620457.3138004201</v>
      </c>
    </row>
    <row r="282" spans="2:14" x14ac:dyDescent="0.25">
      <c r="B282" s="250"/>
      <c r="C282" s="250"/>
      <c r="D282" s="251"/>
      <c r="E282" s="250"/>
      <c r="F282" s="250"/>
      <c r="G282" s="250" t="s">
        <v>39</v>
      </c>
      <c r="H282" s="251">
        <v>105</v>
      </c>
      <c r="I282" s="214">
        <v>1279456.8938004202</v>
      </c>
      <c r="J282" s="214">
        <v>276000.42000000004</v>
      </c>
      <c r="K282" s="214">
        <v>51000</v>
      </c>
      <c r="L282" s="214"/>
      <c r="M282" s="214">
        <v>0</v>
      </c>
      <c r="N282" s="214">
        <v>1606457.3138004201</v>
      </c>
    </row>
    <row r="283" spans="2:14" x14ac:dyDescent="0.25">
      <c r="B283" s="250"/>
      <c r="C283" s="250"/>
      <c r="D283" s="251"/>
      <c r="E283" s="250"/>
      <c r="F283" s="250"/>
      <c r="G283" s="250" t="s">
        <v>40</v>
      </c>
      <c r="H283" s="251"/>
      <c r="I283" s="214">
        <v>14000</v>
      </c>
      <c r="J283" s="214">
        <v>0</v>
      </c>
      <c r="K283" s="214">
        <v>0</v>
      </c>
      <c r="L283" s="214"/>
      <c r="M283" s="214">
        <v>0</v>
      </c>
      <c r="N283" s="214">
        <v>14000</v>
      </c>
    </row>
    <row r="284" spans="2:14" x14ac:dyDescent="0.25">
      <c r="B284" s="262" t="s">
        <v>77</v>
      </c>
      <c r="C284" s="262"/>
      <c r="D284" s="263">
        <v>75515</v>
      </c>
      <c r="E284" s="262"/>
      <c r="F284" s="262" t="s">
        <v>78</v>
      </c>
      <c r="G284" s="262"/>
      <c r="H284" s="263">
        <v>11</v>
      </c>
      <c r="I284" s="220">
        <v>101161.01900000001</v>
      </c>
      <c r="J284" s="220">
        <v>0</v>
      </c>
      <c r="K284" s="220">
        <v>0</v>
      </c>
      <c r="L284" s="220">
        <v>3000</v>
      </c>
      <c r="M284" s="220">
        <v>200000</v>
      </c>
      <c r="N284" s="220">
        <v>304161.01900000003</v>
      </c>
    </row>
    <row r="285" spans="2:14" x14ac:dyDescent="0.25">
      <c r="B285" s="250"/>
      <c r="C285" s="250"/>
      <c r="D285" s="251"/>
      <c r="E285" s="250"/>
      <c r="F285" s="250"/>
      <c r="G285" s="250" t="s">
        <v>39</v>
      </c>
      <c r="H285" s="251">
        <v>11</v>
      </c>
      <c r="I285" s="214">
        <v>101161.01900000001</v>
      </c>
      <c r="J285" s="214">
        <v>0</v>
      </c>
      <c r="K285" s="214">
        <v>0</v>
      </c>
      <c r="L285" s="214">
        <v>3000</v>
      </c>
      <c r="M285" s="214">
        <v>200000</v>
      </c>
      <c r="N285" s="214">
        <v>304161.01900000003</v>
      </c>
    </row>
    <row r="286" spans="2:14" x14ac:dyDescent="0.25">
      <c r="B286" s="262">
        <v>1.17</v>
      </c>
      <c r="C286" s="262"/>
      <c r="D286" s="263">
        <v>85004</v>
      </c>
      <c r="E286" s="262" t="s">
        <v>79</v>
      </c>
      <c r="F286" s="262"/>
      <c r="G286" s="262"/>
      <c r="H286" s="263">
        <v>10</v>
      </c>
      <c r="I286" s="220">
        <v>79767.809620000015</v>
      </c>
      <c r="J286" s="220">
        <v>130000</v>
      </c>
      <c r="K286" s="220">
        <v>0</v>
      </c>
      <c r="L286" s="220">
        <v>100000</v>
      </c>
      <c r="M286" s="220">
        <v>0</v>
      </c>
      <c r="N286" s="220">
        <v>309767.80962000001</v>
      </c>
    </row>
    <row r="287" spans="2:14" x14ac:dyDescent="0.25">
      <c r="B287" s="250"/>
      <c r="C287" s="250"/>
      <c r="D287" s="251"/>
      <c r="E287" s="250"/>
      <c r="F287" s="250"/>
      <c r="G287" s="250" t="s">
        <v>39</v>
      </c>
      <c r="H287" s="251">
        <v>10</v>
      </c>
      <c r="I287" s="214">
        <v>79767.809620000015</v>
      </c>
      <c r="J287" s="214">
        <v>110000</v>
      </c>
      <c r="K287" s="214">
        <v>0</v>
      </c>
      <c r="L287" s="214">
        <v>60000</v>
      </c>
      <c r="M287" s="214">
        <v>0</v>
      </c>
      <c r="N287" s="214">
        <v>249767.80962000001</v>
      </c>
    </row>
    <row r="288" spans="2:14" x14ac:dyDescent="0.25">
      <c r="B288" s="250"/>
      <c r="C288" s="250"/>
      <c r="D288" s="251"/>
      <c r="E288" s="250"/>
      <c r="F288" s="250"/>
      <c r="G288" s="250" t="s">
        <v>40</v>
      </c>
      <c r="H288" s="251"/>
      <c r="I288" s="214">
        <v>0</v>
      </c>
      <c r="J288" s="214">
        <v>20000</v>
      </c>
      <c r="K288" s="214">
        <v>0</v>
      </c>
      <c r="L288" s="214">
        <v>40000</v>
      </c>
      <c r="M288" s="214">
        <v>0</v>
      </c>
      <c r="N288" s="214">
        <v>60000</v>
      </c>
    </row>
    <row r="289" spans="2:14" x14ac:dyDescent="0.25">
      <c r="B289" s="262" t="s">
        <v>80</v>
      </c>
      <c r="C289" s="262"/>
      <c r="D289" s="263">
        <v>85004</v>
      </c>
      <c r="E289" s="262"/>
      <c r="F289" s="262" t="s">
        <v>81</v>
      </c>
      <c r="G289" s="262"/>
      <c r="H289" s="263">
        <v>10</v>
      </c>
      <c r="I289" s="220">
        <v>79767.809620000015</v>
      </c>
      <c r="J289" s="220">
        <v>130000</v>
      </c>
      <c r="K289" s="220">
        <v>0</v>
      </c>
      <c r="L289" s="220">
        <v>100000</v>
      </c>
      <c r="M289" s="220">
        <v>0</v>
      </c>
      <c r="N289" s="220">
        <v>309767.80962000001</v>
      </c>
    </row>
    <row r="290" spans="2:14" x14ac:dyDescent="0.25">
      <c r="B290" s="250"/>
      <c r="C290" s="250"/>
      <c r="D290" s="251"/>
      <c r="E290" s="250"/>
      <c r="F290" s="250"/>
      <c r="G290" s="250" t="s">
        <v>39</v>
      </c>
      <c r="H290" s="251">
        <v>10</v>
      </c>
      <c r="I290" s="214">
        <v>79767.809620000015</v>
      </c>
      <c r="J290" s="214">
        <v>110000</v>
      </c>
      <c r="K290" s="214">
        <v>0</v>
      </c>
      <c r="L290" s="214">
        <v>60000</v>
      </c>
      <c r="M290" s="214"/>
      <c r="N290" s="214">
        <v>249767.80962000001</v>
      </c>
    </row>
    <row r="291" spans="2:14" x14ac:dyDescent="0.25">
      <c r="B291" s="250"/>
      <c r="C291" s="250"/>
      <c r="D291" s="251"/>
      <c r="E291" s="250"/>
      <c r="F291" s="250"/>
      <c r="G291" s="250" t="s">
        <v>40</v>
      </c>
      <c r="H291" s="251"/>
      <c r="I291" s="214">
        <v>0</v>
      </c>
      <c r="J291" s="214">
        <v>20000</v>
      </c>
      <c r="K291" s="214">
        <v>0</v>
      </c>
      <c r="L291" s="214">
        <v>40000</v>
      </c>
      <c r="M291" s="214">
        <v>0</v>
      </c>
      <c r="N291" s="214">
        <v>60000</v>
      </c>
    </row>
    <row r="292" spans="2:14" x14ac:dyDescent="0.25">
      <c r="B292" s="262">
        <v>1.18</v>
      </c>
      <c r="C292" s="262"/>
      <c r="D292" s="263">
        <v>920</v>
      </c>
      <c r="E292" s="262" t="s">
        <v>82</v>
      </c>
      <c r="F292" s="262"/>
      <c r="G292" s="262"/>
      <c r="H292" s="263">
        <v>416</v>
      </c>
      <c r="I292" s="220">
        <v>3949826.3147</v>
      </c>
      <c r="J292" s="220">
        <v>388133</v>
      </c>
      <c r="K292" s="220">
        <v>97000</v>
      </c>
      <c r="L292" s="220">
        <v>150000</v>
      </c>
      <c r="M292" s="220">
        <v>210000</v>
      </c>
      <c r="N292" s="220">
        <v>4794959.3147</v>
      </c>
    </row>
    <row r="293" spans="2:14" x14ac:dyDescent="0.25">
      <c r="B293" s="250"/>
      <c r="C293" s="250"/>
      <c r="D293" s="251"/>
      <c r="E293" s="250"/>
      <c r="F293" s="250"/>
      <c r="G293" s="250" t="s">
        <v>39</v>
      </c>
      <c r="H293" s="251">
        <v>416</v>
      </c>
      <c r="I293" s="214">
        <v>3899826.3147</v>
      </c>
      <c r="J293" s="214">
        <v>388133</v>
      </c>
      <c r="K293" s="214">
        <v>97000</v>
      </c>
      <c r="L293" s="214">
        <v>100000</v>
      </c>
      <c r="M293" s="214">
        <v>210000</v>
      </c>
      <c r="N293" s="214">
        <v>4694959.3147</v>
      </c>
    </row>
    <row r="294" spans="2:14" x14ac:dyDescent="0.25">
      <c r="B294" s="250"/>
      <c r="C294" s="250"/>
      <c r="D294" s="251"/>
      <c r="E294" s="250"/>
      <c r="F294" s="250"/>
      <c r="G294" s="250" t="s">
        <v>40</v>
      </c>
      <c r="H294" s="251"/>
      <c r="I294" s="214">
        <v>50000</v>
      </c>
      <c r="J294" s="214">
        <v>0</v>
      </c>
      <c r="K294" s="214">
        <v>0</v>
      </c>
      <c r="L294" s="214">
        <v>50000</v>
      </c>
      <c r="M294" s="214">
        <v>0</v>
      </c>
      <c r="N294" s="214">
        <v>100000</v>
      </c>
    </row>
    <row r="295" spans="2:14" x14ac:dyDescent="0.25">
      <c r="B295" s="262" t="s">
        <v>83</v>
      </c>
      <c r="C295" s="262"/>
      <c r="D295" s="263">
        <v>92020</v>
      </c>
      <c r="E295" s="262"/>
      <c r="F295" s="262" t="s">
        <v>74</v>
      </c>
      <c r="G295" s="262"/>
      <c r="H295" s="263">
        <v>7</v>
      </c>
      <c r="I295" s="220">
        <v>75544.2886</v>
      </c>
      <c r="J295" s="220">
        <v>123026</v>
      </c>
      <c r="K295" s="220">
        <v>0</v>
      </c>
      <c r="L295" s="220">
        <v>0</v>
      </c>
      <c r="M295" s="220">
        <v>210000</v>
      </c>
      <c r="N295" s="220">
        <v>408570.28859999997</v>
      </c>
    </row>
    <row r="296" spans="2:14" x14ac:dyDescent="0.25">
      <c r="B296" s="250"/>
      <c r="C296" s="250"/>
      <c r="D296" s="251"/>
      <c r="E296" s="250"/>
      <c r="F296" s="250"/>
      <c r="G296" s="250" t="s">
        <v>39</v>
      </c>
      <c r="H296" s="251">
        <v>7</v>
      </c>
      <c r="I296" s="214">
        <v>75544.2886</v>
      </c>
      <c r="J296" s="214">
        <v>123026</v>
      </c>
      <c r="K296" s="214">
        <v>0</v>
      </c>
      <c r="L296" s="214">
        <v>0</v>
      </c>
      <c r="M296" s="214">
        <v>210000</v>
      </c>
      <c r="N296" s="214">
        <v>408570.28859999997</v>
      </c>
    </row>
    <row r="297" spans="2:14" x14ac:dyDescent="0.25">
      <c r="B297" s="262" t="s">
        <v>84</v>
      </c>
      <c r="C297" s="262"/>
      <c r="D297" s="263">
        <v>92270</v>
      </c>
      <c r="E297" s="262"/>
      <c r="F297" s="262" t="s">
        <v>85</v>
      </c>
      <c r="G297" s="262"/>
      <c r="H297" s="263">
        <v>40</v>
      </c>
      <c r="I297" s="220">
        <v>336316.93099999998</v>
      </c>
      <c r="J297" s="220">
        <v>39979</v>
      </c>
      <c r="K297" s="220">
        <v>67000</v>
      </c>
      <c r="L297" s="220">
        <v>0</v>
      </c>
      <c r="M297" s="220">
        <v>0</v>
      </c>
      <c r="N297" s="220">
        <v>443295.93099999998</v>
      </c>
    </row>
    <row r="298" spans="2:14" x14ac:dyDescent="0.25">
      <c r="B298" s="250"/>
      <c r="C298" s="250"/>
      <c r="D298" s="251"/>
      <c r="E298" s="250"/>
      <c r="F298" s="250"/>
      <c r="G298" s="250" t="s">
        <v>39</v>
      </c>
      <c r="H298" s="251">
        <v>40</v>
      </c>
      <c r="I298" s="214">
        <v>336316.93099999998</v>
      </c>
      <c r="J298" s="214">
        <v>39979</v>
      </c>
      <c r="K298" s="214">
        <v>67000</v>
      </c>
      <c r="L298" s="214">
        <v>0</v>
      </c>
      <c r="M298" s="214">
        <v>0</v>
      </c>
      <c r="N298" s="214">
        <v>443295.93099999998</v>
      </c>
    </row>
    <row r="299" spans="2:14" x14ac:dyDescent="0.25">
      <c r="B299" s="262" t="s">
        <v>86</v>
      </c>
      <c r="C299" s="262"/>
      <c r="D299" s="263">
        <v>93090</v>
      </c>
      <c r="E299" s="262"/>
      <c r="F299" s="262" t="s">
        <v>87</v>
      </c>
      <c r="G299" s="262"/>
      <c r="H299" s="263">
        <v>299</v>
      </c>
      <c r="I299" s="220">
        <v>2765585.3045999999</v>
      </c>
      <c r="J299" s="220">
        <v>142860</v>
      </c>
      <c r="K299" s="220">
        <v>15000</v>
      </c>
      <c r="L299" s="220">
        <v>70000</v>
      </c>
      <c r="M299" s="220">
        <v>0</v>
      </c>
      <c r="N299" s="220">
        <v>2993445.3045999999</v>
      </c>
    </row>
    <row r="300" spans="2:14" x14ac:dyDescent="0.25">
      <c r="B300" s="250"/>
      <c r="C300" s="250"/>
      <c r="D300" s="251"/>
      <c r="E300" s="250"/>
      <c r="F300" s="250"/>
      <c r="G300" s="250" t="s">
        <v>39</v>
      </c>
      <c r="H300" s="251">
        <v>299</v>
      </c>
      <c r="I300" s="214">
        <v>2765585.3045999999</v>
      </c>
      <c r="J300" s="214">
        <v>142860</v>
      </c>
      <c r="K300" s="214">
        <v>15000</v>
      </c>
      <c r="L300" s="214">
        <v>50000</v>
      </c>
      <c r="M300" s="214">
        <v>0</v>
      </c>
      <c r="N300" s="214">
        <v>2973445.3045999999</v>
      </c>
    </row>
    <row r="301" spans="2:14" x14ac:dyDescent="0.25">
      <c r="B301" s="250"/>
      <c r="C301" s="250"/>
      <c r="D301" s="251"/>
      <c r="E301" s="250"/>
      <c r="F301" s="250"/>
      <c r="G301" s="250" t="s">
        <v>40</v>
      </c>
      <c r="H301" s="251"/>
      <c r="I301" s="214">
        <v>0</v>
      </c>
      <c r="J301" s="214">
        <v>0</v>
      </c>
      <c r="K301" s="214">
        <v>0</v>
      </c>
      <c r="L301" s="214">
        <v>20000</v>
      </c>
      <c r="M301" s="214">
        <v>0</v>
      </c>
      <c r="N301" s="214">
        <v>20000</v>
      </c>
    </row>
    <row r="302" spans="2:14" x14ac:dyDescent="0.25">
      <c r="B302" s="262" t="s">
        <v>88</v>
      </c>
      <c r="C302" s="262"/>
      <c r="D302" s="263">
        <v>94290</v>
      </c>
      <c r="E302" s="262"/>
      <c r="F302" s="262" t="s">
        <v>89</v>
      </c>
      <c r="G302" s="262"/>
      <c r="H302" s="263">
        <v>70</v>
      </c>
      <c r="I302" s="220">
        <v>772379.7905</v>
      </c>
      <c r="J302" s="220">
        <v>82268</v>
      </c>
      <c r="K302" s="220">
        <v>15000</v>
      </c>
      <c r="L302" s="220">
        <v>80000</v>
      </c>
      <c r="M302" s="220">
        <v>0</v>
      </c>
      <c r="N302" s="220">
        <v>949647.7905</v>
      </c>
    </row>
    <row r="303" spans="2:14" x14ac:dyDescent="0.25">
      <c r="B303" s="250"/>
      <c r="C303" s="250"/>
      <c r="D303" s="251"/>
      <c r="E303" s="250"/>
      <c r="F303" s="250"/>
      <c r="G303" s="250" t="s">
        <v>39</v>
      </c>
      <c r="H303" s="251">
        <v>70</v>
      </c>
      <c r="I303" s="214">
        <v>722379.7905</v>
      </c>
      <c r="J303" s="214">
        <v>82268</v>
      </c>
      <c r="K303" s="214">
        <v>15000</v>
      </c>
      <c r="L303" s="214">
        <v>50000</v>
      </c>
      <c r="M303" s="214">
        <v>0</v>
      </c>
      <c r="N303" s="214">
        <v>869647.7905</v>
      </c>
    </row>
    <row r="304" spans="2:14" x14ac:dyDescent="0.25">
      <c r="B304" s="250"/>
      <c r="C304" s="250"/>
      <c r="D304" s="251"/>
      <c r="E304" s="250"/>
      <c r="F304" s="250"/>
      <c r="G304" s="250" t="s">
        <v>40</v>
      </c>
      <c r="H304" s="251"/>
      <c r="I304" s="214">
        <v>50000</v>
      </c>
      <c r="J304" s="214">
        <v>0</v>
      </c>
      <c r="K304" s="214">
        <v>0</v>
      </c>
      <c r="L304" s="214">
        <v>30000</v>
      </c>
      <c r="M304" s="214">
        <v>0</v>
      </c>
      <c r="N304" s="214">
        <v>80000</v>
      </c>
    </row>
  </sheetData>
  <mergeCells count="39">
    <mergeCell ref="C211:I211"/>
    <mergeCell ref="D212:F212"/>
    <mergeCell ref="F16:G16"/>
    <mergeCell ref="D105:F105"/>
    <mergeCell ref="B3:C3"/>
    <mergeCell ref="B2:J2"/>
    <mergeCell ref="D3:G3"/>
    <mergeCell ref="G4:H4"/>
    <mergeCell ref="E10:G10"/>
    <mergeCell ref="F13:G13"/>
    <mergeCell ref="E51:G51"/>
    <mergeCell ref="E18:G18"/>
    <mergeCell ref="E21:G21"/>
    <mergeCell ref="F24:G24"/>
    <mergeCell ref="E27:G27"/>
    <mergeCell ref="E29:G29"/>
    <mergeCell ref="E31:G31"/>
    <mergeCell ref="F34:G34"/>
    <mergeCell ref="E37:G37"/>
    <mergeCell ref="F41:G41"/>
    <mergeCell ref="F44:G44"/>
    <mergeCell ref="E48:G48"/>
    <mergeCell ref="F86:G86"/>
    <mergeCell ref="F54:G54"/>
    <mergeCell ref="E57:G57"/>
    <mergeCell ref="F59:G59"/>
    <mergeCell ref="E61:G61"/>
    <mergeCell ref="F64:G64"/>
    <mergeCell ref="F67:G67"/>
    <mergeCell ref="E70:G70"/>
    <mergeCell ref="F74:G74"/>
    <mergeCell ref="F77:G77"/>
    <mergeCell ref="F81:G81"/>
    <mergeCell ref="E83:G83"/>
    <mergeCell ref="E89:G89"/>
    <mergeCell ref="F92:G92"/>
    <mergeCell ref="F94:G94"/>
    <mergeCell ref="F96:G96"/>
    <mergeCell ref="F99:G99"/>
  </mergeCells>
  <pageMargins left="0" right="0" top="0" bottom="0" header="0.3" footer="0.3"/>
  <pageSetup scale="69" orientation="portrait" horizontalDpi="300" verticalDpi="300" r:id="rId1"/>
  <rowBreaks count="3" manualBreakCount="3">
    <brk id="56" max="13" man="1"/>
    <brk id="103" max="16383" man="1"/>
    <brk id="2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85402-F28A-4C8D-86EB-B0A5C87C287C}">
  <sheetPr filterMode="1"/>
  <dimension ref="B2:T46"/>
  <sheetViews>
    <sheetView topLeftCell="F22" zoomScaleNormal="100" workbookViewId="0">
      <selection activeCell="AB46" sqref="AB46"/>
    </sheetView>
  </sheetViews>
  <sheetFormatPr defaultRowHeight="15" x14ac:dyDescent="0.25"/>
  <cols>
    <col min="1" max="1" width="4.140625" customWidth="1"/>
    <col min="2" max="2" width="7.5703125" customWidth="1"/>
    <col min="3" max="3" width="8.85546875" bestFit="1" customWidth="1"/>
    <col min="4" max="4" width="32.42578125" customWidth="1"/>
    <col min="5" max="5" width="15.7109375" customWidth="1"/>
    <col min="6" max="6" width="14.28515625" customWidth="1"/>
    <col min="7" max="7" width="15.85546875" customWidth="1"/>
    <col min="8" max="8" width="16.85546875" bestFit="1" customWidth="1"/>
    <col min="9" max="9" width="9.42578125" hidden="1" customWidth="1"/>
    <col min="10" max="10" width="15.7109375" customWidth="1"/>
    <col min="11" max="11" width="18.5703125" bestFit="1" customWidth="1"/>
    <col min="12" max="12" width="9.5703125" hidden="1" customWidth="1"/>
    <col min="13" max="13" width="16.85546875" bestFit="1" customWidth="1"/>
    <col min="14" max="14" width="14.42578125" bestFit="1" customWidth="1"/>
    <col min="15" max="15" width="15.85546875" customWidth="1"/>
    <col min="16" max="16" width="18.5703125" bestFit="1" customWidth="1"/>
    <col min="17" max="17" width="9.5703125" hidden="1" customWidth="1"/>
    <col min="18" max="18" width="16.85546875" bestFit="1" customWidth="1"/>
    <col min="19" max="19" width="14.42578125" bestFit="1" customWidth="1"/>
    <col min="20" max="20" width="1.7109375" style="125" customWidth="1"/>
  </cols>
  <sheetData>
    <row r="2" spans="2:20" x14ac:dyDescent="0.25"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2:20" s="113" customFormat="1" ht="15.75" x14ac:dyDescent="0.2">
      <c r="B3" s="268" t="s">
        <v>90</v>
      </c>
      <c r="C3" s="268"/>
      <c r="D3" s="268"/>
      <c r="E3" s="268"/>
      <c r="F3" s="268"/>
      <c r="G3" s="268"/>
      <c r="H3" s="268"/>
      <c r="I3" s="190"/>
      <c r="J3" s="268"/>
      <c r="K3" s="268"/>
      <c r="L3" s="190"/>
      <c r="M3" s="268"/>
      <c r="N3" s="268"/>
      <c r="O3" s="268"/>
      <c r="P3" s="268"/>
      <c r="Q3" s="190"/>
      <c r="R3" s="268"/>
      <c r="S3" s="268"/>
      <c r="T3" s="126"/>
    </row>
    <row r="4" spans="2:20" s="276" customFormat="1" ht="27" customHeight="1" x14ac:dyDescent="0.25">
      <c r="B4" s="277"/>
      <c r="C4" s="269"/>
      <c r="D4" s="269"/>
      <c r="E4" s="270" t="s">
        <v>91</v>
      </c>
      <c r="F4" s="271"/>
      <c r="G4" s="271"/>
      <c r="H4" s="271"/>
      <c r="I4" s="191"/>
      <c r="J4" s="272" t="s">
        <v>92</v>
      </c>
      <c r="K4" s="273"/>
      <c r="L4" s="192"/>
      <c r="M4" s="273"/>
      <c r="N4" s="274"/>
      <c r="O4" s="275" t="s">
        <v>93</v>
      </c>
      <c r="P4" s="275"/>
      <c r="Q4" s="193"/>
      <c r="R4" s="275"/>
      <c r="S4" s="275"/>
      <c r="T4" s="278"/>
    </row>
    <row r="5" spans="2:20" s="282" customFormat="1" ht="66" customHeight="1" x14ac:dyDescent="0.25">
      <c r="B5" s="279" t="s">
        <v>94</v>
      </c>
      <c r="C5" s="279" t="s">
        <v>95</v>
      </c>
      <c r="D5" s="279" t="s">
        <v>96</v>
      </c>
      <c r="E5" s="123" t="s">
        <v>97</v>
      </c>
      <c r="F5" s="123" t="s">
        <v>98</v>
      </c>
      <c r="G5" s="280" t="s">
        <v>99</v>
      </c>
      <c r="H5" s="123" t="s">
        <v>100</v>
      </c>
      <c r="I5" s="70" t="s">
        <v>101</v>
      </c>
      <c r="J5" s="281" t="s">
        <v>102</v>
      </c>
      <c r="K5" s="281" t="s">
        <v>98</v>
      </c>
      <c r="L5" s="72" t="s">
        <v>99</v>
      </c>
      <c r="M5" s="281" t="s">
        <v>100</v>
      </c>
      <c r="N5" s="281" t="s">
        <v>103</v>
      </c>
      <c r="O5" s="281" t="s">
        <v>104</v>
      </c>
      <c r="P5" s="281" t="s">
        <v>98</v>
      </c>
      <c r="Q5" s="72" t="s">
        <v>99</v>
      </c>
      <c r="R5" s="281" t="s">
        <v>100</v>
      </c>
      <c r="S5" s="281" t="s">
        <v>105</v>
      </c>
      <c r="T5" s="283"/>
    </row>
    <row r="6" spans="2:20" s="113" customFormat="1" ht="13.5" x14ac:dyDescent="0.2">
      <c r="B6" s="89"/>
      <c r="C6" s="88"/>
      <c r="D6" s="89"/>
      <c r="E6" s="73"/>
      <c r="F6" s="73"/>
      <c r="G6" s="74"/>
      <c r="H6" s="73"/>
      <c r="I6" s="75"/>
      <c r="J6" s="73"/>
      <c r="K6" s="73"/>
      <c r="L6" s="74"/>
      <c r="M6" s="73"/>
      <c r="N6" s="75"/>
      <c r="O6" s="75"/>
      <c r="P6" s="73"/>
      <c r="Q6" s="74"/>
      <c r="R6" s="73"/>
      <c r="S6" s="75"/>
      <c r="T6" s="126"/>
    </row>
    <row r="7" spans="2:20" s="285" customFormat="1" ht="32.25" customHeight="1" x14ac:dyDescent="0.25">
      <c r="B7" s="284">
        <v>18164</v>
      </c>
      <c r="C7" s="284" t="s">
        <v>106</v>
      </c>
      <c r="D7" s="284"/>
      <c r="E7" s="286">
        <v>4614524</v>
      </c>
      <c r="F7" s="286">
        <v>545000</v>
      </c>
      <c r="G7" s="286">
        <v>3380000</v>
      </c>
      <c r="H7" s="286">
        <v>689524</v>
      </c>
      <c r="I7" s="80">
        <v>0</v>
      </c>
      <c r="J7" s="286">
        <v>6478919</v>
      </c>
      <c r="K7" s="286">
        <v>5748649</v>
      </c>
      <c r="L7" s="77">
        <v>0</v>
      </c>
      <c r="M7" s="286">
        <v>730270</v>
      </c>
      <c r="N7" s="286">
        <v>0</v>
      </c>
      <c r="O7" s="286">
        <v>6882533</v>
      </c>
      <c r="P7" s="286">
        <v>6080802</v>
      </c>
      <c r="Q7" s="77">
        <v>0</v>
      </c>
      <c r="R7" s="286">
        <v>801731</v>
      </c>
      <c r="S7" s="286">
        <v>0</v>
      </c>
      <c r="T7" s="287"/>
    </row>
    <row r="8" spans="2:20" ht="22.5" x14ac:dyDescent="0.25">
      <c r="B8" s="90"/>
      <c r="C8" s="91">
        <v>1</v>
      </c>
      <c r="D8" s="92" t="s">
        <v>107</v>
      </c>
      <c r="E8" s="69">
        <v>2300000</v>
      </c>
      <c r="F8" s="93">
        <v>0</v>
      </c>
      <c r="G8" s="94">
        <v>2300000</v>
      </c>
      <c r="H8" s="95">
        <v>0</v>
      </c>
      <c r="I8" s="69"/>
      <c r="J8" s="69">
        <v>4209801</v>
      </c>
      <c r="K8" s="95">
        <v>4209801</v>
      </c>
      <c r="L8" s="69"/>
      <c r="M8" s="95"/>
      <c r="N8" s="69"/>
      <c r="O8" s="69">
        <v>4135755.05</v>
      </c>
      <c r="P8" s="95">
        <v>4135755.05</v>
      </c>
      <c r="Q8" s="69"/>
      <c r="R8" s="95">
        <v>0</v>
      </c>
      <c r="S8" s="114"/>
      <c r="T8" s="125">
        <v>1</v>
      </c>
    </row>
    <row r="9" spans="2:20" x14ac:dyDescent="0.25">
      <c r="B9" s="90"/>
      <c r="C9" s="91">
        <v>2</v>
      </c>
      <c r="D9" s="96" t="s">
        <v>108</v>
      </c>
      <c r="E9" s="69">
        <v>700000</v>
      </c>
      <c r="F9" s="93"/>
      <c r="G9" s="94">
        <v>700000</v>
      </c>
      <c r="H9" s="95">
        <v>0</v>
      </c>
      <c r="I9" s="69"/>
      <c r="J9" s="69">
        <v>500000</v>
      </c>
      <c r="K9" s="95">
        <v>500000</v>
      </c>
      <c r="L9" s="69"/>
      <c r="M9" s="95"/>
      <c r="N9" s="69"/>
      <c r="O9" s="69">
        <v>0</v>
      </c>
      <c r="P9" s="95">
        <v>0</v>
      </c>
      <c r="Q9" s="69"/>
      <c r="R9" s="95"/>
      <c r="S9" s="114"/>
      <c r="T9" s="125">
        <v>1</v>
      </c>
    </row>
    <row r="10" spans="2:20" x14ac:dyDescent="0.25">
      <c r="B10" s="90"/>
      <c r="C10" s="91">
        <v>3</v>
      </c>
      <c r="D10" s="92" t="s">
        <v>109</v>
      </c>
      <c r="E10" s="69">
        <v>170000</v>
      </c>
      <c r="F10" s="97">
        <v>0</v>
      </c>
      <c r="G10" s="98">
        <v>50000</v>
      </c>
      <c r="H10" s="95">
        <v>120000</v>
      </c>
      <c r="I10" s="69"/>
      <c r="J10" s="69">
        <v>210000</v>
      </c>
      <c r="K10" s="115">
        <v>160000</v>
      </c>
      <c r="L10" s="69"/>
      <c r="M10" s="115">
        <v>50000</v>
      </c>
      <c r="N10" s="69"/>
      <c r="O10" s="69">
        <v>344387.95</v>
      </c>
      <c r="P10" s="115">
        <v>344387.95</v>
      </c>
      <c r="Q10" s="69"/>
      <c r="R10" s="115"/>
      <c r="S10" s="114"/>
      <c r="T10" s="125">
        <v>1</v>
      </c>
    </row>
    <row r="11" spans="2:20" ht="22.5" x14ac:dyDescent="0.25">
      <c r="B11" s="90"/>
      <c r="C11" s="91">
        <v>4</v>
      </c>
      <c r="D11" s="92" t="s">
        <v>110</v>
      </c>
      <c r="E11" s="69">
        <v>77500</v>
      </c>
      <c r="F11" s="97"/>
      <c r="G11" s="98">
        <v>40000</v>
      </c>
      <c r="H11" s="95">
        <v>37500</v>
      </c>
      <c r="I11" s="69"/>
      <c r="J11" s="69">
        <v>80000</v>
      </c>
      <c r="K11" s="95">
        <v>50000</v>
      </c>
      <c r="L11" s="69"/>
      <c r="M11" s="95">
        <v>30000</v>
      </c>
      <c r="N11" s="69"/>
      <c r="O11" s="69">
        <v>112500</v>
      </c>
      <c r="P11" s="95">
        <v>112500</v>
      </c>
      <c r="Q11" s="69"/>
      <c r="R11" s="115"/>
      <c r="S11" s="114"/>
      <c r="T11" s="125">
        <v>1</v>
      </c>
    </row>
    <row r="12" spans="2:20" ht="22.5" x14ac:dyDescent="0.25">
      <c r="B12" s="90"/>
      <c r="C12" s="91">
        <v>5</v>
      </c>
      <c r="D12" s="92" t="s">
        <v>111</v>
      </c>
      <c r="E12" s="69">
        <v>77500</v>
      </c>
      <c r="F12" s="97"/>
      <c r="G12" s="98">
        <v>40000</v>
      </c>
      <c r="H12" s="95">
        <v>37500</v>
      </c>
      <c r="I12" s="69"/>
      <c r="J12" s="69">
        <v>100000</v>
      </c>
      <c r="K12" s="95">
        <v>50000</v>
      </c>
      <c r="L12" s="69"/>
      <c r="M12" s="95">
        <v>50000</v>
      </c>
      <c r="N12" s="69"/>
      <c r="O12" s="69">
        <v>112500</v>
      </c>
      <c r="P12" s="95">
        <v>112500</v>
      </c>
      <c r="Q12" s="69"/>
      <c r="R12" s="115"/>
      <c r="S12" s="114"/>
      <c r="T12" s="125">
        <v>1</v>
      </c>
    </row>
    <row r="13" spans="2:20" ht="22.5" x14ac:dyDescent="0.25">
      <c r="B13" s="90"/>
      <c r="C13" s="91">
        <v>6</v>
      </c>
      <c r="D13" s="92" t="s">
        <v>112</v>
      </c>
      <c r="E13" s="69">
        <v>77500</v>
      </c>
      <c r="F13" s="97"/>
      <c r="G13" s="98">
        <v>40000</v>
      </c>
      <c r="H13" s="95">
        <v>37500</v>
      </c>
      <c r="I13" s="69"/>
      <c r="J13" s="69">
        <v>80000</v>
      </c>
      <c r="K13" s="95">
        <v>50000</v>
      </c>
      <c r="L13" s="69"/>
      <c r="M13" s="95">
        <v>30000</v>
      </c>
      <c r="N13" s="69"/>
      <c r="O13" s="69">
        <v>112500</v>
      </c>
      <c r="P13" s="95">
        <v>112500</v>
      </c>
      <c r="Q13" s="69"/>
      <c r="R13" s="115"/>
      <c r="S13" s="114"/>
      <c r="T13" s="125">
        <v>1</v>
      </c>
    </row>
    <row r="14" spans="2:20" ht="22.5" x14ac:dyDescent="0.25">
      <c r="B14" s="90"/>
      <c r="C14" s="91">
        <v>7</v>
      </c>
      <c r="D14" s="92" t="s">
        <v>113</v>
      </c>
      <c r="E14" s="69">
        <v>77500</v>
      </c>
      <c r="F14" s="97">
        <v>0</v>
      </c>
      <c r="G14" s="98">
        <v>40000</v>
      </c>
      <c r="H14" s="95">
        <v>37500</v>
      </c>
      <c r="I14" s="69"/>
      <c r="J14" s="69">
        <v>100000</v>
      </c>
      <c r="K14" s="95">
        <v>50000</v>
      </c>
      <c r="L14" s="69"/>
      <c r="M14" s="95">
        <v>50000</v>
      </c>
      <c r="N14" s="69"/>
      <c r="O14" s="69">
        <v>112500</v>
      </c>
      <c r="P14" s="95">
        <v>112500</v>
      </c>
      <c r="Q14" s="69"/>
      <c r="R14" s="95"/>
      <c r="S14" s="114"/>
      <c r="T14" s="125">
        <v>1</v>
      </c>
    </row>
    <row r="15" spans="2:20" x14ac:dyDescent="0.25">
      <c r="B15" s="90"/>
      <c r="C15" s="91">
        <v>8</v>
      </c>
      <c r="D15" s="96" t="s">
        <v>114</v>
      </c>
      <c r="E15" s="69">
        <v>400000</v>
      </c>
      <c r="F15" s="97">
        <v>200000</v>
      </c>
      <c r="G15" s="98"/>
      <c r="H15" s="95">
        <v>200000</v>
      </c>
      <c r="I15" s="69"/>
      <c r="J15" s="69">
        <v>530000</v>
      </c>
      <c r="K15" s="95">
        <v>300000</v>
      </c>
      <c r="L15" s="69"/>
      <c r="M15" s="95">
        <v>230000</v>
      </c>
      <c r="N15" s="69"/>
      <c r="O15" s="69">
        <v>830000</v>
      </c>
      <c r="P15" s="95">
        <v>348269</v>
      </c>
      <c r="Q15" s="69"/>
      <c r="R15" s="95">
        <v>481731</v>
      </c>
      <c r="S15" s="114"/>
      <c r="T15" s="125">
        <v>1</v>
      </c>
    </row>
    <row r="16" spans="2:20" ht="22.5" x14ac:dyDescent="0.25">
      <c r="B16" s="90"/>
      <c r="C16" s="91">
        <v>9</v>
      </c>
      <c r="D16" s="96" t="s">
        <v>115</v>
      </c>
      <c r="E16" s="69">
        <v>110000</v>
      </c>
      <c r="F16" s="97">
        <v>0</v>
      </c>
      <c r="G16" s="98">
        <v>70000</v>
      </c>
      <c r="H16" s="95">
        <v>40000</v>
      </c>
      <c r="I16" s="69"/>
      <c r="J16" s="69">
        <v>90000</v>
      </c>
      <c r="K16" s="95">
        <v>50000</v>
      </c>
      <c r="L16" s="69"/>
      <c r="M16" s="95">
        <v>40000</v>
      </c>
      <c r="N16" s="69"/>
      <c r="O16" s="69">
        <v>60000</v>
      </c>
      <c r="P16" s="95">
        <v>60000</v>
      </c>
      <c r="Q16" s="69"/>
      <c r="R16" s="95"/>
      <c r="S16" s="114"/>
      <c r="T16" s="125">
        <v>1</v>
      </c>
    </row>
    <row r="17" spans="2:20" ht="22.5" x14ac:dyDescent="0.25">
      <c r="B17" s="90"/>
      <c r="C17" s="91">
        <v>10</v>
      </c>
      <c r="D17" s="96" t="s">
        <v>116</v>
      </c>
      <c r="E17" s="69">
        <v>90000</v>
      </c>
      <c r="F17" s="97">
        <v>30000</v>
      </c>
      <c r="G17" s="98">
        <v>60000</v>
      </c>
      <c r="H17" s="95">
        <v>0</v>
      </c>
      <c r="I17" s="69"/>
      <c r="J17" s="69">
        <v>50000</v>
      </c>
      <c r="K17" s="95">
        <v>50000</v>
      </c>
      <c r="L17" s="69"/>
      <c r="M17" s="95"/>
      <c r="N17" s="69"/>
      <c r="O17" s="69">
        <v>70000</v>
      </c>
      <c r="P17" s="95">
        <v>70000</v>
      </c>
      <c r="Q17" s="69"/>
      <c r="R17" s="95"/>
      <c r="S17" s="114"/>
      <c r="T17" s="125">
        <v>1</v>
      </c>
    </row>
    <row r="18" spans="2:20" ht="33.75" x14ac:dyDescent="0.25">
      <c r="B18" s="90"/>
      <c r="C18" s="91">
        <v>11</v>
      </c>
      <c r="D18" s="96" t="s">
        <v>117</v>
      </c>
      <c r="E18" s="69">
        <v>30000</v>
      </c>
      <c r="F18" s="97">
        <v>30000</v>
      </c>
      <c r="G18" s="98"/>
      <c r="H18" s="95">
        <v>0</v>
      </c>
      <c r="I18" s="69"/>
      <c r="J18" s="69">
        <v>80000</v>
      </c>
      <c r="K18" s="95">
        <v>80000</v>
      </c>
      <c r="L18" s="69"/>
      <c r="M18" s="95"/>
      <c r="N18" s="69"/>
      <c r="O18" s="69">
        <v>70000</v>
      </c>
      <c r="P18" s="95">
        <v>70000</v>
      </c>
      <c r="Q18" s="69"/>
      <c r="R18" s="95"/>
      <c r="S18" s="114"/>
      <c r="T18" s="125">
        <v>1</v>
      </c>
    </row>
    <row r="19" spans="2:20" x14ac:dyDescent="0.25">
      <c r="B19" s="90"/>
      <c r="C19" s="91">
        <v>12</v>
      </c>
      <c r="D19" s="92" t="s">
        <v>118</v>
      </c>
      <c r="E19" s="69">
        <v>50000</v>
      </c>
      <c r="F19" s="97">
        <v>50000</v>
      </c>
      <c r="G19" s="98"/>
      <c r="H19" s="95"/>
      <c r="I19" s="69"/>
      <c r="J19" s="69">
        <v>50000</v>
      </c>
      <c r="K19" s="95">
        <v>50000</v>
      </c>
      <c r="L19" s="69"/>
      <c r="M19" s="95"/>
      <c r="N19" s="69"/>
      <c r="O19" s="69">
        <v>50000</v>
      </c>
      <c r="P19" s="95">
        <v>50000</v>
      </c>
      <c r="Q19" s="69"/>
      <c r="R19" s="95"/>
      <c r="S19" s="114"/>
      <c r="T19" s="125">
        <v>1</v>
      </c>
    </row>
    <row r="20" spans="2:20" ht="22.5" x14ac:dyDescent="0.25">
      <c r="B20" s="90"/>
      <c r="C20" s="91">
        <v>13</v>
      </c>
      <c r="D20" s="96" t="s">
        <v>119</v>
      </c>
      <c r="E20" s="69">
        <v>179524</v>
      </c>
      <c r="F20" s="97">
        <v>95000</v>
      </c>
      <c r="G20" s="98"/>
      <c r="H20" s="95">
        <v>84524</v>
      </c>
      <c r="I20" s="69"/>
      <c r="J20" s="69">
        <v>80000</v>
      </c>
      <c r="K20" s="95">
        <v>30000</v>
      </c>
      <c r="L20" s="69"/>
      <c r="M20" s="95">
        <v>50000</v>
      </c>
      <c r="N20" s="69"/>
      <c r="O20" s="69">
        <v>100000</v>
      </c>
      <c r="P20" s="95">
        <v>100000</v>
      </c>
      <c r="Q20" s="69"/>
      <c r="R20" s="95"/>
      <c r="S20" s="114"/>
      <c r="T20" s="125">
        <v>1</v>
      </c>
    </row>
    <row r="21" spans="2:20" x14ac:dyDescent="0.25">
      <c r="B21" s="90"/>
      <c r="C21" s="91">
        <v>14</v>
      </c>
      <c r="D21" s="96" t="s">
        <v>120</v>
      </c>
      <c r="E21" s="69">
        <v>75000</v>
      </c>
      <c r="F21" s="97">
        <v>30000</v>
      </c>
      <c r="G21" s="98"/>
      <c r="H21" s="95">
        <v>45000</v>
      </c>
      <c r="I21" s="69"/>
      <c r="J21" s="69">
        <v>50000</v>
      </c>
      <c r="K21" s="95">
        <v>0</v>
      </c>
      <c r="L21" s="69"/>
      <c r="M21" s="95">
        <v>50000</v>
      </c>
      <c r="N21" s="69"/>
      <c r="O21" s="69">
        <v>120000</v>
      </c>
      <c r="P21" s="95">
        <v>0</v>
      </c>
      <c r="Q21" s="69"/>
      <c r="R21" s="95">
        <v>120000</v>
      </c>
      <c r="S21" s="114"/>
      <c r="T21" s="125">
        <v>1</v>
      </c>
    </row>
    <row r="22" spans="2:20" ht="22.5" x14ac:dyDescent="0.25">
      <c r="B22" s="90"/>
      <c r="C22" s="91">
        <v>15</v>
      </c>
      <c r="D22" s="96" t="s">
        <v>121</v>
      </c>
      <c r="E22" s="69">
        <v>65000</v>
      </c>
      <c r="F22" s="97">
        <v>30000</v>
      </c>
      <c r="G22" s="98"/>
      <c r="H22" s="95">
        <v>35000</v>
      </c>
      <c r="I22" s="69"/>
      <c r="J22" s="69">
        <v>0</v>
      </c>
      <c r="K22" s="95"/>
      <c r="L22" s="69"/>
      <c r="M22" s="95"/>
      <c r="N22" s="69"/>
      <c r="O22" s="69">
        <v>0</v>
      </c>
      <c r="P22" s="95"/>
      <c r="Q22" s="69"/>
      <c r="R22" s="95"/>
      <c r="S22" s="114"/>
      <c r="T22" s="125">
        <v>1</v>
      </c>
    </row>
    <row r="23" spans="2:20" x14ac:dyDescent="0.25">
      <c r="B23" s="90"/>
      <c r="C23" s="91">
        <v>16</v>
      </c>
      <c r="D23" s="96" t="s">
        <v>122</v>
      </c>
      <c r="E23" s="69">
        <v>30000</v>
      </c>
      <c r="F23" s="97">
        <v>30000</v>
      </c>
      <c r="G23" s="98"/>
      <c r="H23" s="95"/>
      <c r="I23" s="69"/>
      <c r="J23" s="69">
        <v>50000</v>
      </c>
      <c r="K23" s="95">
        <v>50000</v>
      </c>
      <c r="L23" s="69"/>
      <c r="M23" s="95"/>
      <c r="N23" s="69"/>
      <c r="O23" s="69">
        <v>50000</v>
      </c>
      <c r="P23" s="95">
        <v>50000</v>
      </c>
      <c r="Q23" s="69"/>
      <c r="R23" s="95"/>
      <c r="S23" s="114"/>
      <c r="T23" s="125">
        <v>1</v>
      </c>
    </row>
    <row r="24" spans="2:20" ht="45" x14ac:dyDescent="0.25">
      <c r="B24" s="90"/>
      <c r="C24" s="91">
        <v>17</v>
      </c>
      <c r="D24" s="96" t="s">
        <v>123</v>
      </c>
      <c r="E24" s="69">
        <v>50000</v>
      </c>
      <c r="F24" s="97">
        <v>50000</v>
      </c>
      <c r="G24" s="98"/>
      <c r="H24" s="95">
        <v>0</v>
      </c>
      <c r="I24" s="69"/>
      <c r="J24" s="69">
        <v>0</v>
      </c>
      <c r="K24" s="95"/>
      <c r="L24" s="69"/>
      <c r="M24" s="95">
        <v>0</v>
      </c>
      <c r="N24" s="69"/>
      <c r="O24" s="69">
        <v>0</v>
      </c>
      <c r="P24" s="95"/>
      <c r="Q24" s="69"/>
      <c r="R24" s="95"/>
      <c r="S24" s="114"/>
      <c r="T24" s="125">
        <v>1</v>
      </c>
    </row>
    <row r="25" spans="2:20" x14ac:dyDescent="0.25">
      <c r="B25" s="90"/>
      <c r="C25" s="91">
        <v>18</v>
      </c>
      <c r="D25" s="96" t="s">
        <v>124</v>
      </c>
      <c r="E25" s="69">
        <v>40000</v>
      </c>
      <c r="F25" s="97"/>
      <c r="G25" s="98">
        <v>40000</v>
      </c>
      <c r="H25" s="95"/>
      <c r="I25" s="69"/>
      <c r="J25" s="69">
        <v>160000</v>
      </c>
      <c r="K25" s="95">
        <v>60000</v>
      </c>
      <c r="L25" s="69"/>
      <c r="M25" s="95">
        <v>100000</v>
      </c>
      <c r="N25" s="69"/>
      <c r="O25" s="69">
        <v>80000</v>
      </c>
      <c r="P25" s="95">
        <v>80000</v>
      </c>
      <c r="Q25" s="69"/>
      <c r="R25" s="95"/>
      <c r="S25" s="114"/>
      <c r="T25" s="125">
        <v>1</v>
      </c>
    </row>
    <row r="26" spans="2:20" ht="22.5" x14ac:dyDescent="0.25">
      <c r="B26" s="90"/>
      <c r="C26" s="91">
        <v>19</v>
      </c>
      <c r="D26" s="96" t="s">
        <v>125</v>
      </c>
      <c r="E26" s="69">
        <v>5000</v>
      </c>
      <c r="F26" s="97"/>
      <c r="G26" s="98"/>
      <c r="H26" s="95">
        <v>5000</v>
      </c>
      <c r="I26" s="69"/>
      <c r="J26" s="69">
        <v>50270</v>
      </c>
      <c r="K26" s="95">
        <v>0</v>
      </c>
      <c r="L26" s="69"/>
      <c r="M26" s="95">
        <v>50270</v>
      </c>
      <c r="N26" s="69"/>
      <c r="O26" s="69">
        <v>222390</v>
      </c>
      <c r="P26" s="95">
        <v>222390</v>
      </c>
      <c r="Q26" s="69"/>
      <c r="R26" s="95"/>
      <c r="S26" s="114"/>
      <c r="T26" s="125">
        <v>1</v>
      </c>
    </row>
    <row r="27" spans="2:20" ht="22.5" x14ac:dyDescent="0.25">
      <c r="B27" s="90"/>
      <c r="C27" s="91">
        <v>20</v>
      </c>
      <c r="D27" s="96" t="s">
        <v>126</v>
      </c>
      <c r="E27" s="69">
        <v>10000</v>
      </c>
      <c r="F27" s="97"/>
      <c r="G27" s="98"/>
      <c r="H27" s="95">
        <v>10000</v>
      </c>
      <c r="I27" s="69"/>
      <c r="J27" s="69">
        <v>8848</v>
      </c>
      <c r="K27" s="95">
        <v>8848</v>
      </c>
      <c r="L27" s="69"/>
      <c r="M27" s="95"/>
      <c r="N27" s="69"/>
      <c r="O27" s="69">
        <v>300000</v>
      </c>
      <c r="P27" s="95">
        <v>100000</v>
      </c>
      <c r="Q27" s="69"/>
      <c r="R27" s="95">
        <v>200000</v>
      </c>
      <c r="S27" s="114"/>
      <c r="T27" s="125">
        <v>1</v>
      </c>
    </row>
    <row r="28" spans="2:20" hidden="1" x14ac:dyDescent="0.25">
      <c r="B28" s="90"/>
      <c r="C28" s="91"/>
      <c r="D28" s="99"/>
      <c r="E28" s="69">
        <v>0</v>
      </c>
      <c r="F28" s="43"/>
      <c r="G28" s="43"/>
      <c r="H28" s="69"/>
      <c r="I28" s="69"/>
      <c r="J28" s="69">
        <v>0</v>
      </c>
      <c r="K28" s="69"/>
      <c r="L28" s="69"/>
      <c r="M28" s="69"/>
      <c r="N28" s="69"/>
      <c r="O28" s="69">
        <v>0</v>
      </c>
      <c r="P28" s="69"/>
      <c r="Q28" s="69"/>
      <c r="R28" s="69"/>
      <c r="S28" s="114"/>
      <c r="T28"/>
    </row>
    <row r="29" spans="2:20" hidden="1" x14ac:dyDescent="0.25">
      <c r="B29" s="90"/>
      <c r="C29" s="91"/>
      <c r="D29" s="100"/>
      <c r="E29" s="69">
        <v>0</v>
      </c>
      <c r="F29" s="43"/>
      <c r="G29" s="43">
        <v>0</v>
      </c>
      <c r="H29" s="69"/>
      <c r="I29" s="69"/>
      <c r="J29" s="69">
        <v>0</v>
      </c>
      <c r="K29" s="69"/>
      <c r="L29" s="69"/>
      <c r="M29" s="69"/>
      <c r="N29" s="69"/>
      <c r="O29" s="69">
        <v>0</v>
      </c>
      <c r="P29" s="69"/>
      <c r="Q29" s="69"/>
      <c r="R29" s="69"/>
      <c r="S29" s="114"/>
      <c r="T29"/>
    </row>
    <row r="30" spans="2:20" hidden="1" x14ac:dyDescent="0.25">
      <c r="B30" s="90"/>
      <c r="C30" s="91"/>
      <c r="D30" s="101"/>
      <c r="E30" s="69">
        <v>0</v>
      </c>
      <c r="F30" s="43"/>
      <c r="G30" s="43"/>
      <c r="H30" s="69"/>
      <c r="I30" s="69"/>
      <c r="J30" s="69">
        <v>0</v>
      </c>
      <c r="K30" s="69"/>
      <c r="L30" s="69"/>
      <c r="M30" s="69"/>
      <c r="N30" s="69"/>
      <c r="O30" s="69">
        <v>0</v>
      </c>
      <c r="P30" s="69"/>
      <c r="Q30" s="69"/>
      <c r="R30" s="69"/>
      <c r="S30" s="114"/>
      <c r="T30">
        <v>0</v>
      </c>
    </row>
    <row r="31" spans="2:20" x14ac:dyDescent="0.25">
      <c r="B31" s="102">
        <v>92020</v>
      </c>
      <c r="C31" s="188" t="s">
        <v>127</v>
      </c>
      <c r="D31" s="188"/>
      <c r="E31" s="76">
        <v>255000</v>
      </c>
      <c r="F31" s="116">
        <v>255000</v>
      </c>
      <c r="G31" s="116">
        <v>0</v>
      </c>
      <c r="H31" s="116">
        <v>0</v>
      </c>
      <c r="I31" s="69">
        <v>0</v>
      </c>
      <c r="J31" s="116">
        <v>110000</v>
      </c>
      <c r="K31" s="116">
        <v>110000</v>
      </c>
      <c r="L31" s="116">
        <v>0</v>
      </c>
      <c r="M31" s="116">
        <v>0</v>
      </c>
      <c r="N31" s="116">
        <v>0</v>
      </c>
      <c r="O31" s="116">
        <v>210000</v>
      </c>
      <c r="P31" s="116">
        <v>210000</v>
      </c>
      <c r="Q31" s="116">
        <v>0</v>
      </c>
      <c r="R31" s="116">
        <v>0</v>
      </c>
      <c r="S31" s="116">
        <v>0</v>
      </c>
      <c r="T31" s="127">
        <v>1</v>
      </c>
    </row>
    <row r="32" spans="2:20" x14ac:dyDescent="0.25">
      <c r="B32" s="90"/>
      <c r="C32" s="103">
        <v>1</v>
      </c>
      <c r="D32" s="104" t="s">
        <v>128</v>
      </c>
      <c r="E32" s="69">
        <v>5000</v>
      </c>
      <c r="F32" s="97">
        <v>5000</v>
      </c>
      <c r="G32" s="69">
        <v>0</v>
      </c>
      <c r="H32" s="69">
        <v>0</v>
      </c>
      <c r="I32" s="69">
        <v>0</v>
      </c>
      <c r="J32" s="69">
        <v>50000</v>
      </c>
      <c r="K32" s="95">
        <v>50000</v>
      </c>
      <c r="L32" s="69"/>
      <c r="M32" s="69"/>
      <c r="N32" s="69"/>
      <c r="O32" s="69">
        <v>70000</v>
      </c>
      <c r="P32" s="95">
        <v>70000</v>
      </c>
      <c r="Q32" s="69"/>
      <c r="R32" s="69"/>
      <c r="S32" s="117"/>
      <c r="T32" s="125">
        <v>1</v>
      </c>
    </row>
    <row r="33" spans="2:20" x14ac:dyDescent="0.25">
      <c r="B33" s="42"/>
      <c r="C33" s="103">
        <v>2</v>
      </c>
      <c r="D33" s="105" t="s">
        <v>129</v>
      </c>
      <c r="E33" s="78">
        <v>5000</v>
      </c>
      <c r="F33" s="97">
        <v>5000</v>
      </c>
      <c r="G33" s="69">
        <v>0</v>
      </c>
      <c r="H33" s="69">
        <v>0</v>
      </c>
      <c r="I33" s="69">
        <v>0</v>
      </c>
      <c r="J33" s="69">
        <v>30000</v>
      </c>
      <c r="K33" s="95">
        <v>30000</v>
      </c>
      <c r="L33" s="69"/>
      <c r="M33" s="69"/>
      <c r="N33" s="69">
        <v>0</v>
      </c>
      <c r="O33" s="69">
        <v>70000</v>
      </c>
      <c r="P33" s="95">
        <v>70000</v>
      </c>
      <c r="Q33" s="69"/>
      <c r="R33" s="69"/>
      <c r="S33" s="118">
        <v>0</v>
      </c>
      <c r="T33" s="128">
        <v>1</v>
      </c>
    </row>
    <row r="34" spans="2:20" x14ac:dyDescent="0.25">
      <c r="B34" s="42"/>
      <c r="C34" s="106">
        <v>3</v>
      </c>
      <c r="D34" s="105" t="s">
        <v>130</v>
      </c>
      <c r="E34" s="78">
        <v>95000</v>
      </c>
      <c r="F34" s="97">
        <v>95000</v>
      </c>
      <c r="G34" s="95">
        <v>0</v>
      </c>
      <c r="H34" s="95">
        <v>0</v>
      </c>
      <c r="I34" s="69"/>
      <c r="J34" s="69">
        <v>30000</v>
      </c>
      <c r="K34" s="95">
        <v>30000</v>
      </c>
      <c r="L34" s="95"/>
      <c r="M34" s="95"/>
      <c r="N34" s="69"/>
      <c r="O34" s="69">
        <v>70000</v>
      </c>
      <c r="P34" s="95">
        <v>70000</v>
      </c>
      <c r="Q34" s="95"/>
      <c r="R34" s="95"/>
      <c r="S34" s="119"/>
      <c r="T34" s="125">
        <v>1</v>
      </c>
    </row>
    <row r="35" spans="2:20" x14ac:dyDescent="0.25">
      <c r="B35" s="42"/>
      <c r="C35" s="106">
        <v>4</v>
      </c>
      <c r="D35" s="107" t="s">
        <v>131</v>
      </c>
      <c r="E35" s="78">
        <v>150000</v>
      </c>
      <c r="F35" s="120">
        <v>150000</v>
      </c>
      <c r="G35" s="95">
        <v>0</v>
      </c>
      <c r="H35" s="69">
        <v>0</v>
      </c>
      <c r="I35" s="69"/>
      <c r="J35" s="69">
        <v>0</v>
      </c>
      <c r="K35" s="69"/>
      <c r="L35" s="69"/>
      <c r="M35" s="69"/>
      <c r="N35" s="69"/>
      <c r="O35" s="69">
        <v>0</v>
      </c>
      <c r="P35" s="69"/>
      <c r="Q35" s="69"/>
      <c r="R35" s="69"/>
      <c r="S35" s="119"/>
      <c r="T35" s="125">
        <v>1</v>
      </c>
    </row>
    <row r="36" spans="2:20" x14ac:dyDescent="0.25">
      <c r="B36" s="102">
        <v>73013</v>
      </c>
      <c r="C36" s="188" t="s">
        <v>132</v>
      </c>
      <c r="D36" s="188"/>
      <c r="E36" s="76">
        <v>1265693</v>
      </c>
      <c r="F36" s="116">
        <v>47606</v>
      </c>
      <c r="G36" s="116">
        <v>1138087</v>
      </c>
      <c r="H36" s="116">
        <v>80000</v>
      </c>
      <c r="I36" s="116">
        <v>0</v>
      </c>
      <c r="J36" s="116">
        <v>0</v>
      </c>
      <c r="K36" s="116">
        <v>0</v>
      </c>
      <c r="L36" s="69">
        <v>0</v>
      </c>
      <c r="M36" s="116">
        <v>0</v>
      </c>
      <c r="N36" s="116">
        <v>0</v>
      </c>
      <c r="O36" s="116">
        <v>0</v>
      </c>
      <c r="P36" s="116">
        <v>0</v>
      </c>
      <c r="Q36" s="116">
        <v>0</v>
      </c>
      <c r="R36" s="116">
        <v>0</v>
      </c>
      <c r="S36" s="116">
        <v>0</v>
      </c>
      <c r="T36" s="127">
        <v>1</v>
      </c>
    </row>
    <row r="37" spans="2:20" x14ac:dyDescent="0.25">
      <c r="B37" s="42"/>
      <c r="C37" s="103">
        <v>1</v>
      </c>
      <c r="D37" s="108" t="s">
        <v>133</v>
      </c>
      <c r="E37" s="78">
        <v>1185693</v>
      </c>
      <c r="F37" s="97">
        <v>47606</v>
      </c>
      <c r="G37" s="120">
        <v>1138087</v>
      </c>
      <c r="H37" s="95"/>
      <c r="I37" s="95"/>
      <c r="J37" s="95">
        <v>0</v>
      </c>
      <c r="K37" s="95"/>
      <c r="L37" s="95"/>
      <c r="M37" s="95"/>
      <c r="N37" s="95"/>
      <c r="O37" s="95">
        <v>0</v>
      </c>
      <c r="P37" s="95"/>
      <c r="Q37" s="95"/>
      <c r="R37" s="95"/>
      <c r="S37" s="119"/>
      <c r="T37" s="125">
        <v>1</v>
      </c>
    </row>
    <row r="38" spans="2:20" x14ac:dyDescent="0.25">
      <c r="B38" s="42"/>
      <c r="C38" s="103">
        <v>2</v>
      </c>
      <c r="D38" s="105" t="s">
        <v>134</v>
      </c>
      <c r="E38" s="78">
        <v>50000</v>
      </c>
      <c r="F38" s="95">
        <v>0</v>
      </c>
      <c r="G38" s="121"/>
      <c r="H38" s="95">
        <v>50000</v>
      </c>
      <c r="I38" s="95"/>
      <c r="J38" s="95">
        <v>0</v>
      </c>
      <c r="K38" s="95"/>
      <c r="L38" s="95"/>
      <c r="M38" s="95"/>
      <c r="N38" s="95"/>
      <c r="O38" s="95">
        <v>0</v>
      </c>
      <c r="P38" s="95"/>
      <c r="Q38" s="95"/>
      <c r="R38" s="95"/>
      <c r="S38" s="119"/>
      <c r="T38" s="125">
        <v>1</v>
      </c>
    </row>
    <row r="39" spans="2:20" x14ac:dyDescent="0.25">
      <c r="B39" s="42"/>
      <c r="C39" s="103">
        <v>3</v>
      </c>
      <c r="D39" s="104" t="s">
        <v>135</v>
      </c>
      <c r="E39" s="78">
        <v>25000</v>
      </c>
      <c r="F39" s="97">
        <v>0</v>
      </c>
      <c r="G39" s="121"/>
      <c r="H39" s="95">
        <v>25000</v>
      </c>
      <c r="I39" s="115"/>
      <c r="J39" s="95">
        <v>0</v>
      </c>
      <c r="K39" s="95"/>
      <c r="L39" s="95"/>
      <c r="M39" s="95"/>
      <c r="N39" s="95"/>
      <c r="O39" s="95">
        <v>0</v>
      </c>
      <c r="P39" s="95"/>
      <c r="Q39" s="95"/>
      <c r="R39" s="95"/>
      <c r="S39" s="119"/>
      <c r="T39" s="125">
        <v>1</v>
      </c>
    </row>
    <row r="40" spans="2:20" x14ac:dyDescent="0.25">
      <c r="B40" s="42"/>
      <c r="C40" s="103">
        <v>4</v>
      </c>
      <c r="D40" s="105" t="s">
        <v>136</v>
      </c>
      <c r="E40" s="78">
        <v>5000</v>
      </c>
      <c r="F40" s="97">
        <v>0</v>
      </c>
      <c r="G40" s="121">
        <v>0</v>
      </c>
      <c r="H40" s="95">
        <v>5000</v>
      </c>
      <c r="I40" s="95"/>
      <c r="J40" s="95">
        <v>0</v>
      </c>
      <c r="K40" s="95"/>
      <c r="L40" s="95"/>
      <c r="M40" s="95"/>
      <c r="N40" s="95"/>
      <c r="O40" s="95">
        <v>0</v>
      </c>
      <c r="P40" s="95"/>
      <c r="Q40" s="95"/>
      <c r="R40" s="95"/>
      <c r="S40" s="119"/>
      <c r="T40" s="125">
        <v>1</v>
      </c>
    </row>
    <row r="41" spans="2:20" hidden="1" x14ac:dyDescent="0.25">
      <c r="B41" s="42"/>
      <c r="C41" s="103">
        <v>4</v>
      </c>
      <c r="D41" s="109">
        <v>0</v>
      </c>
      <c r="E41" s="78">
        <v>0</v>
      </c>
      <c r="F41" s="95">
        <v>0</v>
      </c>
      <c r="G41" s="95">
        <v>0</v>
      </c>
      <c r="H41" s="95">
        <v>0</v>
      </c>
      <c r="I41" s="95"/>
      <c r="J41" s="95">
        <v>0</v>
      </c>
      <c r="K41" s="95"/>
      <c r="L41" s="95"/>
      <c r="M41" s="95"/>
      <c r="N41" s="95"/>
      <c r="O41" s="95">
        <v>0</v>
      </c>
      <c r="P41" s="95"/>
      <c r="Q41" s="95"/>
      <c r="R41" s="95"/>
      <c r="S41" s="119"/>
      <c r="T41"/>
    </row>
    <row r="42" spans="2:20" hidden="1" x14ac:dyDescent="0.25">
      <c r="B42" s="42"/>
      <c r="C42" s="103">
        <v>8</v>
      </c>
      <c r="D42" s="107"/>
      <c r="E42" s="78">
        <v>0</v>
      </c>
      <c r="F42" s="122"/>
      <c r="G42" s="95"/>
      <c r="H42" s="95"/>
      <c r="I42" s="95"/>
      <c r="J42" s="95">
        <v>0</v>
      </c>
      <c r="K42" s="95"/>
      <c r="L42" s="95"/>
      <c r="M42" s="95"/>
      <c r="N42" s="95"/>
      <c r="O42" s="95">
        <v>0</v>
      </c>
      <c r="P42" s="95"/>
      <c r="Q42" s="95"/>
      <c r="R42" s="95"/>
      <c r="S42" s="119"/>
      <c r="T42"/>
    </row>
    <row r="43" spans="2:20" x14ac:dyDescent="0.25">
      <c r="B43" s="110">
        <v>75517</v>
      </c>
      <c r="C43" s="188" t="s">
        <v>137</v>
      </c>
      <c r="D43" s="188"/>
      <c r="E43" s="79">
        <v>0</v>
      </c>
      <c r="F43" s="95">
        <v>0</v>
      </c>
      <c r="G43" s="95">
        <v>0</v>
      </c>
      <c r="H43" s="95">
        <v>0</v>
      </c>
      <c r="I43" s="95">
        <v>0</v>
      </c>
      <c r="J43" s="69">
        <v>250000</v>
      </c>
      <c r="K43" s="95">
        <v>0</v>
      </c>
      <c r="L43" s="95">
        <v>0</v>
      </c>
      <c r="M43" s="95">
        <v>0</v>
      </c>
      <c r="N43" s="69">
        <v>250000</v>
      </c>
      <c r="O43" s="69">
        <v>200000</v>
      </c>
      <c r="P43" s="95">
        <v>0</v>
      </c>
      <c r="Q43" s="95">
        <v>0</v>
      </c>
      <c r="R43" s="95">
        <v>0</v>
      </c>
      <c r="S43" s="69">
        <v>200000</v>
      </c>
      <c r="T43" s="129">
        <v>1</v>
      </c>
    </row>
    <row r="44" spans="2:20" ht="22.5" x14ac:dyDescent="0.25">
      <c r="B44" s="42"/>
      <c r="C44" s="103">
        <v>1</v>
      </c>
      <c r="D44" s="105" t="s">
        <v>138</v>
      </c>
      <c r="E44" s="81">
        <v>0</v>
      </c>
      <c r="F44" s="95">
        <v>0</v>
      </c>
      <c r="G44" s="95">
        <v>0</v>
      </c>
      <c r="H44" s="95">
        <v>0</v>
      </c>
      <c r="I44" s="95"/>
      <c r="J44" s="69">
        <v>250000</v>
      </c>
      <c r="K44" s="95"/>
      <c r="L44" s="95"/>
      <c r="M44" s="95"/>
      <c r="N44" s="69">
        <v>250000</v>
      </c>
      <c r="O44" s="95">
        <v>200000</v>
      </c>
      <c r="P44" s="95"/>
      <c r="Q44" s="98"/>
      <c r="R44" s="98"/>
      <c r="S44" s="98">
        <v>200000</v>
      </c>
      <c r="T44" s="125">
        <v>1</v>
      </c>
    </row>
    <row r="45" spans="2:20" s="112" customFormat="1" ht="71.25" x14ac:dyDescent="0.25">
      <c r="B45" s="83"/>
      <c r="C45" s="84"/>
      <c r="D45" s="83"/>
      <c r="E45" s="82" t="s">
        <v>139</v>
      </c>
      <c r="F45" s="82" t="s">
        <v>140</v>
      </c>
      <c r="G45" s="85" t="s">
        <v>99</v>
      </c>
      <c r="H45" s="82" t="s">
        <v>141</v>
      </c>
      <c r="I45" s="82" t="s">
        <v>101</v>
      </c>
      <c r="J45" s="82" t="s">
        <v>142</v>
      </c>
      <c r="K45" s="82" t="s">
        <v>140</v>
      </c>
      <c r="L45" s="85" t="s">
        <v>99</v>
      </c>
      <c r="M45" s="82" t="s">
        <v>141</v>
      </c>
      <c r="N45" s="82" t="s">
        <v>101</v>
      </c>
      <c r="O45" s="82" t="s">
        <v>143</v>
      </c>
      <c r="P45" s="82" t="s">
        <v>140</v>
      </c>
      <c r="Q45" s="85" t="s">
        <v>99</v>
      </c>
      <c r="R45" s="82" t="s">
        <v>141</v>
      </c>
      <c r="S45" s="82" t="s">
        <v>101</v>
      </c>
      <c r="T45" s="130">
        <v>1</v>
      </c>
    </row>
    <row r="46" spans="2:20" s="111" customFormat="1" ht="54.75" customHeight="1" x14ac:dyDescent="0.25">
      <c r="B46" s="189" t="s">
        <v>144</v>
      </c>
      <c r="C46" s="189"/>
      <c r="D46" s="189"/>
      <c r="E46" s="124">
        <v>6135217</v>
      </c>
      <c r="F46" s="86">
        <v>847606</v>
      </c>
      <c r="G46" s="86">
        <v>4518087</v>
      </c>
      <c r="H46" s="86">
        <v>769524</v>
      </c>
      <c r="I46" s="87">
        <v>0</v>
      </c>
      <c r="J46" s="86">
        <v>6838919</v>
      </c>
      <c r="K46" s="86">
        <v>5858649</v>
      </c>
      <c r="L46" s="86">
        <v>0</v>
      </c>
      <c r="M46" s="86">
        <v>730270</v>
      </c>
      <c r="N46" s="86">
        <v>250000</v>
      </c>
      <c r="O46" s="86">
        <v>7292533</v>
      </c>
      <c r="P46" s="86">
        <v>6290802</v>
      </c>
      <c r="Q46" s="86">
        <v>0</v>
      </c>
      <c r="R46" s="86">
        <v>801731</v>
      </c>
      <c r="S46" s="86">
        <v>200000</v>
      </c>
      <c r="T46" s="131">
        <v>1</v>
      </c>
    </row>
  </sheetData>
  <autoFilter ref="B7:T46" xr:uid="{36F85402-F28A-4C8D-86EB-B0A5C87C287C}">
    <filterColumn colId="1" showButton="0"/>
    <filterColumn colId="18">
      <filters>
        <filter val="1"/>
      </filters>
    </filterColumn>
  </autoFilter>
  <mergeCells count="8">
    <mergeCell ref="C36:D36"/>
    <mergeCell ref="C43:D43"/>
    <mergeCell ref="B46:D46"/>
    <mergeCell ref="B3:S3"/>
    <mergeCell ref="E4:I4"/>
    <mergeCell ref="J4:N4"/>
    <mergeCell ref="O4:S4"/>
    <mergeCell ref="C31:D31"/>
  </mergeCells>
  <pageMargins left="0" right="0" top="0" bottom="0" header="0.3" footer="0.3"/>
  <pageSetup scale="5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9A607-BB47-4604-B7DA-88D95D75AE1B}">
  <dimension ref="B2:H28"/>
  <sheetViews>
    <sheetView topLeftCell="A5" zoomScaleNormal="100" workbookViewId="0">
      <selection activeCell="O29" sqref="O29"/>
    </sheetView>
  </sheetViews>
  <sheetFormatPr defaultRowHeight="15" x14ac:dyDescent="0.25"/>
  <cols>
    <col min="1" max="1" width="3" customWidth="1"/>
    <col min="2" max="2" width="6" bestFit="1" customWidth="1"/>
    <col min="3" max="4" width="38.5703125" bestFit="1" customWidth="1"/>
    <col min="5" max="8" width="19.7109375" bestFit="1" customWidth="1"/>
  </cols>
  <sheetData>
    <row r="2" spans="2:8" ht="28.5" x14ac:dyDescent="0.45">
      <c r="B2" s="194" t="s">
        <v>145</v>
      </c>
      <c r="C2" s="194"/>
      <c r="D2" s="194"/>
      <c r="E2" s="194"/>
      <c r="F2" s="194"/>
      <c r="G2" s="194"/>
      <c r="H2" s="194"/>
    </row>
    <row r="3" spans="2:8" ht="19.5" x14ac:dyDescent="0.3">
      <c r="B3" s="132"/>
      <c r="C3" s="132"/>
      <c r="D3" s="132"/>
      <c r="E3" s="132"/>
      <c r="F3" s="133"/>
      <c r="G3" s="133"/>
      <c r="H3" s="133"/>
    </row>
    <row r="4" spans="2:8" ht="37.5" x14ac:dyDescent="0.25">
      <c r="B4" s="134">
        <v>614</v>
      </c>
      <c r="C4" s="135"/>
      <c r="D4" s="135"/>
      <c r="E4" s="136" t="s">
        <v>146</v>
      </c>
      <c r="F4" s="136" t="s">
        <v>147</v>
      </c>
      <c r="G4" s="136" t="s">
        <v>148</v>
      </c>
      <c r="H4" s="136" t="s">
        <v>149</v>
      </c>
    </row>
    <row r="5" spans="2:8" ht="40.5" x14ac:dyDescent="0.25">
      <c r="B5" s="137">
        <v>1</v>
      </c>
      <c r="C5" s="138" t="s">
        <v>150</v>
      </c>
      <c r="D5" s="138" t="s">
        <v>150</v>
      </c>
      <c r="E5" s="139">
        <f>E6+E21</f>
        <v>16281830</v>
      </c>
      <c r="F5" s="139">
        <f>F6+F21</f>
        <v>17031570</v>
      </c>
      <c r="G5" s="139">
        <f>G6+G21+G25</f>
        <v>17932888</v>
      </c>
      <c r="H5" s="139">
        <f>H6+H21+H25</f>
        <v>18660821</v>
      </c>
    </row>
    <row r="6" spans="2:8" ht="20.25" x14ac:dyDescent="0.3">
      <c r="B6" s="140">
        <v>1.1000000000000001</v>
      </c>
      <c r="C6" s="141" t="s">
        <v>3</v>
      </c>
      <c r="D6" s="141" t="s">
        <v>3</v>
      </c>
      <c r="E6" s="142">
        <f>E7+E8+E9+E15+E20</f>
        <v>1398314</v>
      </c>
      <c r="F6" s="142">
        <f>F7+F8+F9+F15+F20</f>
        <v>1609024</v>
      </c>
      <c r="G6" s="142">
        <f>G7+G8+G9+G15+G20</f>
        <v>1654769.9999999998</v>
      </c>
      <c r="H6" s="142">
        <f>H7+H8+H9+H15+H20</f>
        <v>1726231</v>
      </c>
    </row>
    <row r="7" spans="2:8" ht="15.75" x14ac:dyDescent="0.25">
      <c r="B7" s="33" t="s">
        <v>43</v>
      </c>
      <c r="C7" s="143" t="s">
        <v>151</v>
      </c>
      <c r="D7" s="143" t="s">
        <v>151</v>
      </c>
      <c r="E7" s="144">
        <v>608358</v>
      </c>
      <c r="F7" s="144">
        <v>652464</v>
      </c>
      <c r="G7" s="144">
        <v>658988</v>
      </c>
      <c r="H7" s="144">
        <v>662283</v>
      </c>
    </row>
    <row r="8" spans="2:8" ht="15.75" x14ac:dyDescent="0.25">
      <c r="B8" s="32" t="s">
        <v>44</v>
      </c>
      <c r="C8" s="145" t="s">
        <v>152</v>
      </c>
      <c r="D8" s="145" t="s">
        <v>152</v>
      </c>
      <c r="E8" s="144">
        <v>155247</v>
      </c>
      <c r="F8" s="144">
        <v>187848</v>
      </c>
      <c r="G8" s="144">
        <v>188788</v>
      </c>
      <c r="H8" s="144">
        <v>189732</v>
      </c>
    </row>
    <row r="9" spans="2:8" ht="15.75" x14ac:dyDescent="0.25">
      <c r="B9" s="146" t="s">
        <v>44</v>
      </c>
      <c r="C9" s="147" t="s">
        <v>153</v>
      </c>
      <c r="D9" s="147" t="s">
        <v>153</v>
      </c>
      <c r="E9" s="148">
        <f>SUM(E10:E14)</f>
        <v>471278</v>
      </c>
      <c r="F9" s="148">
        <f>SUM(F10:F14)</f>
        <v>598343.4</v>
      </c>
      <c r="G9" s="148">
        <f>SUM(G10:G14)</f>
        <v>597833.09</v>
      </c>
      <c r="H9" s="148">
        <f>SUM(H10:H14)</f>
        <v>639681.4</v>
      </c>
    </row>
    <row r="10" spans="2:8" ht="15.75" x14ac:dyDescent="0.25">
      <c r="B10" s="32" t="s">
        <v>43</v>
      </c>
      <c r="C10" s="149" t="s">
        <v>154</v>
      </c>
      <c r="D10" s="149" t="s">
        <v>154</v>
      </c>
      <c r="E10" s="150">
        <v>100492</v>
      </c>
      <c r="F10" s="150">
        <v>105516.6</v>
      </c>
      <c r="G10" s="150">
        <v>105727.63</v>
      </c>
      <c r="H10" s="144">
        <v>113128.57</v>
      </c>
    </row>
    <row r="11" spans="2:8" ht="15.75" x14ac:dyDescent="0.25">
      <c r="B11" s="32" t="s">
        <v>44</v>
      </c>
      <c r="C11" s="149" t="s">
        <v>155</v>
      </c>
      <c r="D11" s="149" t="s">
        <v>155</v>
      </c>
      <c r="E11" s="150">
        <f>46000+30000</f>
        <v>76000</v>
      </c>
      <c r="F11" s="150">
        <v>28300</v>
      </c>
      <c r="G11" s="150">
        <v>28456.6</v>
      </c>
      <c r="H11" s="144">
        <v>30448.560000000001</v>
      </c>
    </row>
    <row r="12" spans="2:8" ht="15.75" x14ac:dyDescent="0.25">
      <c r="B12" s="32" t="s">
        <v>156</v>
      </c>
      <c r="C12" s="149" t="s">
        <v>157</v>
      </c>
      <c r="D12" s="149" t="s">
        <v>157</v>
      </c>
      <c r="E12" s="150">
        <f>45000+30000</f>
        <v>75000</v>
      </c>
      <c r="F12" s="150">
        <v>87250</v>
      </c>
      <c r="G12" s="150">
        <v>87404.5</v>
      </c>
      <c r="H12" s="144">
        <v>93522.82</v>
      </c>
    </row>
    <row r="13" spans="2:8" ht="15.75" x14ac:dyDescent="0.25">
      <c r="B13" s="32" t="s">
        <v>158</v>
      </c>
      <c r="C13" s="149" t="s">
        <v>159</v>
      </c>
      <c r="D13" s="149" t="s">
        <v>159</v>
      </c>
      <c r="E13" s="150">
        <f>135000+444</f>
        <v>135444</v>
      </c>
      <c r="F13" s="150">
        <v>239717.7</v>
      </c>
      <c r="G13" s="150">
        <v>238510.14</v>
      </c>
      <c r="H13" s="144">
        <v>255205.84</v>
      </c>
    </row>
    <row r="14" spans="2:8" ht="15.75" x14ac:dyDescent="0.25">
      <c r="B14" s="32" t="s">
        <v>160</v>
      </c>
      <c r="C14" s="149" t="s">
        <v>161</v>
      </c>
      <c r="D14" s="149" t="s">
        <v>161</v>
      </c>
      <c r="E14" s="150">
        <f>64342+20000</f>
        <v>84342</v>
      </c>
      <c r="F14" s="150">
        <v>137559.1</v>
      </c>
      <c r="G14" s="150">
        <v>137734.22</v>
      </c>
      <c r="H14" s="144">
        <v>147375.60999999999</v>
      </c>
    </row>
    <row r="15" spans="2:8" ht="15.75" x14ac:dyDescent="0.25">
      <c r="B15" s="146" t="s">
        <v>156</v>
      </c>
      <c r="C15" s="147" t="s">
        <v>162</v>
      </c>
      <c r="D15" s="147" t="s">
        <v>162</v>
      </c>
      <c r="E15" s="151">
        <f>SUM(E16:E19)</f>
        <v>101000</v>
      </c>
      <c r="F15" s="151">
        <f>SUM(F16:F19)</f>
        <v>107250</v>
      </c>
      <c r="G15" s="151">
        <f>SUM(G16:G19)</f>
        <v>109428.5</v>
      </c>
      <c r="H15" s="151">
        <f>SUM(H16:H19)</f>
        <v>117688.5</v>
      </c>
    </row>
    <row r="16" spans="2:8" ht="15.75" x14ac:dyDescent="0.25">
      <c r="B16" s="32" t="s">
        <v>43</v>
      </c>
      <c r="C16" s="149" t="s">
        <v>163</v>
      </c>
      <c r="D16" s="149" t="s">
        <v>163</v>
      </c>
      <c r="E16" s="150">
        <v>21000</v>
      </c>
      <c r="F16" s="150">
        <v>22050</v>
      </c>
      <c r="G16" s="150">
        <v>22094.1</v>
      </c>
      <c r="H16" s="144">
        <v>23640.69</v>
      </c>
    </row>
    <row r="17" spans="2:8" ht="15.75" x14ac:dyDescent="0.25">
      <c r="B17" s="32" t="s">
        <v>44</v>
      </c>
      <c r="C17" s="149" t="s">
        <v>164</v>
      </c>
      <c r="D17" s="149" t="s">
        <v>164</v>
      </c>
      <c r="E17" s="150">
        <v>50000</v>
      </c>
      <c r="F17" s="150">
        <v>52500</v>
      </c>
      <c r="G17" s="150">
        <v>52605</v>
      </c>
      <c r="H17" s="144">
        <v>56287.35</v>
      </c>
    </row>
    <row r="18" spans="2:8" ht="15.75" x14ac:dyDescent="0.25">
      <c r="B18" s="32" t="s">
        <v>156</v>
      </c>
      <c r="C18" s="149" t="s">
        <v>165</v>
      </c>
      <c r="D18" s="149" t="s">
        <v>165</v>
      </c>
      <c r="E18" s="150">
        <v>14000</v>
      </c>
      <c r="F18" s="150">
        <v>14700</v>
      </c>
      <c r="G18" s="150">
        <v>14729.4</v>
      </c>
      <c r="H18" s="144">
        <v>15760.46</v>
      </c>
    </row>
    <row r="19" spans="2:8" ht="15.75" x14ac:dyDescent="0.25">
      <c r="B19" s="32" t="s">
        <v>158</v>
      </c>
      <c r="C19" s="149" t="s">
        <v>166</v>
      </c>
      <c r="D19" s="149" t="s">
        <v>166</v>
      </c>
      <c r="E19" s="150">
        <v>16000</v>
      </c>
      <c r="F19" s="144">
        <v>18000</v>
      </c>
      <c r="G19" s="144">
        <v>20000</v>
      </c>
      <c r="H19" s="144">
        <v>22000</v>
      </c>
    </row>
    <row r="20" spans="2:8" ht="15.75" x14ac:dyDescent="0.25">
      <c r="B20" s="32" t="s">
        <v>167</v>
      </c>
      <c r="C20" s="143" t="s">
        <v>168</v>
      </c>
      <c r="D20" s="143" t="s">
        <v>168</v>
      </c>
      <c r="E20" s="152">
        <f>62432-1</f>
        <v>62431</v>
      </c>
      <c r="F20" s="152">
        <v>63118.6</v>
      </c>
      <c r="G20" s="152">
        <v>99732.41</v>
      </c>
      <c r="H20" s="152">
        <v>116846.1</v>
      </c>
    </row>
    <row r="21" spans="2:8" ht="15.75" x14ac:dyDescent="0.25">
      <c r="B21" s="153" t="s">
        <v>158</v>
      </c>
      <c r="C21" s="154" t="s">
        <v>169</v>
      </c>
      <c r="D21" s="154" t="s">
        <v>169</v>
      </c>
      <c r="E21" s="155">
        <f>E22+E23+E24</f>
        <v>14883516</v>
      </c>
      <c r="F21" s="155">
        <f>F22+F23+F24</f>
        <v>15422546</v>
      </c>
      <c r="G21" s="155">
        <f>G22+G23+G24</f>
        <v>16028118</v>
      </c>
      <c r="H21" s="155">
        <f>H22+H23+H24</f>
        <v>16734590</v>
      </c>
    </row>
    <row r="22" spans="2:8" ht="15.75" x14ac:dyDescent="0.25">
      <c r="B22" s="32" t="s">
        <v>43</v>
      </c>
      <c r="C22" s="143" t="s">
        <v>170</v>
      </c>
      <c r="D22" s="143" t="s">
        <v>170</v>
      </c>
      <c r="E22" s="156">
        <f>4863405+4600000</f>
        <v>9463405</v>
      </c>
      <c r="F22" s="156">
        <f>5315760+4518087</f>
        <v>9833847</v>
      </c>
      <c r="G22" s="156">
        <f>5710459+4561299</f>
        <v>10271758</v>
      </c>
      <c r="H22" s="156">
        <f>6153490+4652050</f>
        <v>10805540</v>
      </c>
    </row>
    <row r="23" spans="2:8" ht="15.75" x14ac:dyDescent="0.25">
      <c r="B23" s="32" t="s">
        <v>44</v>
      </c>
      <c r="C23" s="143" t="s">
        <v>171</v>
      </c>
      <c r="D23" s="143" t="s">
        <v>171</v>
      </c>
      <c r="E23" s="156">
        <v>3980266</v>
      </c>
      <c r="F23" s="156">
        <v>4056661</v>
      </c>
      <c r="G23" s="156">
        <v>4178361</v>
      </c>
      <c r="H23" s="156">
        <v>4303711</v>
      </c>
    </row>
    <row r="24" spans="2:8" ht="15.75" x14ac:dyDescent="0.25">
      <c r="B24" s="32" t="s">
        <v>156</v>
      </c>
      <c r="C24" s="143" t="s">
        <v>172</v>
      </c>
      <c r="D24" s="143" t="s">
        <v>172</v>
      </c>
      <c r="E24" s="156">
        <v>1439845</v>
      </c>
      <c r="F24" s="156">
        <v>1532038</v>
      </c>
      <c r="G24" s="156">
        <v>1577999</v>
      </c>
      <c r="H24" s="156">
        <v>1625339</v>
      </c>
    </row>
    <row r="25" spans="2:8" ht="15.75" x14ac:dyDescent="0.25">
      <c r="B25" s="157" t="s">
        <v>160</v>
      </c>
      <c r="C25" s="158" t="s">
        <v>173</v>
      </c>
      <c r="D25" s="158" t="s">
        <v>173</v>
      </c>
      <c r="E25" s="159">
        <f>E26+E27+E28+E29</f>
        <v>0</v>
      </c>
      <c r="F25" s="159">
        <f>F26+F27+F28+F29</f>
        <v>0</v>
      </c>
      <c r="G25" s="159">
        <f>G26++G27+G28+G29</f>
        <v>250000</v>
      </c>
      <c r="H25" s="159">
        <f>H26+H27+H28+H29</f>
        <v>200000</v>
      </c>
    </row>
    <row r="26" spans="2:8" ht="15.75" x14ac:dyDescent="0.25">
      <c r="B26" s="32" t="s">
        <v>43</v>
      </c>
      <c r="C26" s="143" t="s">
        <v>174</v>
      </c>
      <c r="D26" s="143" t="s">
        <v>174</v>
      </c>
      <c r="E26" s="160"/>
      <c r="F26" s="160"/>
      <c r="G26" s="160"/>
      <c r="H26" s="160"/>
    </row>
    <row r="27" spans="2:8" ht="15.75" x14ac:dyDescent="0.25">
      <c r="B27" s="32" t="s">
        <v>44</v>
      </c>
      <c r="C27" s="143" t="s">
        <v>175</v>
      </c>
      <c r="D27" s="143" t="s">
        <v>175</v>
      </c>
      <c r="E27" s="160"/>
      <c r="F27" s="160"/>
      <c r="G27" s="160"/>
      <c r="H27" s="160"/>
    </row>
    <row r="28" spans="2:8" ht="15.75" x14ac:dyDescent="0.25">
      <c r="B28" s="32" t="s">
        <v>156</v>
      </c>
      <c r="C28" s="143" t="s">
        <v>176</v>
      </c>
      <c r="D28" s="143" t="s">
        <v>176</v>
      </c>
      <c r="E28" s="156"/>
      <c r="F28" s="156"/>
      <c r="G28" s="156">
        <v>250000</v>
      </c>
      <c r="H28" s="156">
        <v>200000</v>
      </c>
    </row>
  </sheetData>
  <mergeCells count="1">
    <mergeCell ref="B2:H2"/>
  </mergeCells>
  <pageMargins left="0" right="0" top="0" bottom="0" header="0.3" footer="0.3"/>
  <pageSetup scale="7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E1DE3-1459-4A56-8EA2-C96A8503EA17}">
  <dimension ref="B1:N38"/>
  <sheetViews>
    <sheetView zoomScaleNormal="100" workbookViewId="0">
      <selection activeCell="I22" sqref="I22"/>
    </sheetView>
  </sheetViews>
  <sheetFormatPr defaultRowHeight="15" x14ac:dyDescent="0.25"/>
  <cols>
    <col min="1" max="1" width="2.85546875" customWidth="1"/>
    <col min="2" max="2" width="14.5703125" customWidth="1"/>
    <col min="3" max="3" width="19.7109375" customWidth="1"/>
    <col min="4" max="4" width="11.85546875" customWidth="1"/>
    <col min="5" max="5" width="17.28515625" customWidth="1"/>
    <col min="6" max="6" width="13.85546875" customWidth="1"/>
    <col min="7" max="7" width="19.42578125" customWidth="1"/>
    <col min="8" max="8" width="15.5703125" customWidth="1"/>
    <col min="9" max="9" width="20.42578125" customWidth="1"/>
    <col min="10" max="12" width="13.28515625" bestFit="1" customWidth="1"/>
    <col min="14" max="14" width="11.5703125" bestFit="1" customWidth="1"/>
    <col min="257" max="257" width="2.85546875" customWidth="1"/>
    <col min="258" max="258" width="14.5703125" customWidth="1"/>
    <col min="259" max="259" width="19.7109375" customWidth="1"/>
    <col min="260" max="260" width="11.85546875" customWidth="1"/>
    <col min="261" max="261" width="17.28515625" customWidth="1"/>
    <col min="262" max="262" width="13.85546875" customWidth="1"/>
    <col min="263" max="263" width="19.42578125" customWidth="1"/>
    <col min="264" max="264" width="15.5703125" customWidth="1"/>
    <col min="265" max="265" width="20.42578125" customWidth="1"/>
    <col min="266" max="268" width="13.28515625" bestFit="1" customWidth="1"/>
    <col min="270" max="270" width="11.5703125" bestFit="1" customWidth="1"/>
    <col min="513" max="513" width="2.85546875" customWidth="1"/>
    <col min="514" max="514" width="14.5703125" customWidth="1"/>
    <col min="515" max="515" width="19.7109375" customWidth="1"/>
    <col min="516" max="516" width="11.85546875" customWidth="1"/>
    <col min="517" max="517" width="17.28515625" customWidth="1"/>
    <col min="518" max="518" width="13.85546875" customWidth="1"/>
    <col min="519" max="519" width="19.42578125" customWidth="1"/>
    <col min="520" max="520" width="15.5703125" customWidth="1"/>
    <col min="521" max="521" width="20.42578125" customWidth="1"/>
    <col min="522" max="524" width="13.28515625" bestFit="1" customWidth="1"/>
    <col min="526" max="526" width="11.5703125" bestFit="1" customWidth="1"/>
    <col min="769" max="769" width="2.85546875" customWidth="1"/>
    <col min="770" max="770" width="14.5703125" customWidth="1"/>
    <col min="771" max="771" width="19.7109375" customWidth="1"/>
    <col min="772" max="772" width="11.85546875" customWidth="1"/>
    <col min="773" max="773" width="17.28515625" customWidth="1"/>
    <col min="774" max="774" width="13.85546875" customWidth="1"/>
    <col min="775" max="775" width="19.42578125" customWidth="1"/>
    <col min="776" max="776" width="15.5703125" customWidth="1"/>
    <col min="777" max="777" width="20.42578125" customWidth="1"/>
    <col min="778" max="780" width="13.28515625" bestFit="1" customWidth="1"/>
    <col min="782" max="782" width="11.5703125" bestFit="1" customWidth="1"/>
    <col min="1025" max="1025" width="2.85546875" customWidth="1"/>
    <col min="1026" max="1026" width="14.5703125" customWidth="1"/>
    <col min="1027" max="1027" width="19.7109375" customWidth="1"/>
    <col min="1028" max="1028" width="11.85546875" customWidth="1"/>
    <col min="1029" max="1029" width="17.28515625" customWidth="1"/>
    <col min="1030" max="1030" width="13.85546875" customWidth="1"/>
    <col min="1031" max="1031" width="19.42578125" customWidth="1"/>
    <col min="1032" max="1032" width="15.5703125" customWidth="1"/>
    <col min="1033" max="1033" width="20.42578125" customWidth="1"/>
    <col min="1034" max="1036" width="13.28515625" bestFit="1" customWidth="1"/>
    <col min="1038" max="1038" width="11.5703125" bestFit="1" customWidth="1"/>
    <col min="1281" max="1281" width="2.85546875" customWidth="1"/>
    <col min="1282" max="1282" width="14.5703125" customWidth="1"/>
    <col min="1283" max="1283" width="19.7109375" customWidth="1"/>
    <col min="1284" max="1284" width="11.85546875" customWidth="1"/>
    <col min="1285" max="1285" width="17.28515625" customWidth="1"/>
    <col min="1286" max="1286" width="13.85546875" customWidth="1"/>
    <col min="1287" max="1287" width="19.42578125" customWidth="1"/>
    <col min="1288" max="1288" width="15.5703125" customWidth="1"/>
    <col min="1289" max="1289" width="20.42578125" customWidth="1"/>
    <col min="1290" max="1292" width="13.28515625" bestFit="1" customWidth="1"/>
    <col min="1294" max="1294" width="11.5703125" bestFit="1" customWidth="1"/>
    <col min="1537" max="1537" width="2.85546875" customWidth="1"/>
    <col min="1538" max="1538" width="14.5703125" customWidth="1"/>
    <col min="1539" max="1539" width="19.7109375" customWidth="1"/>
    <col min="1540" max="1540" width="11.85546875" customWidth="1"/>
    <col min="1541" max="1541" width="17.28515625" customWidth="1"/>
    <col min="1542" max="1542" width="13.85546875" customWidth="1"/>
    <col min="1543" max="1543" width="19.42578125" customWidth="1"/>
    <col min="1544" max="1544" width="15.5703125" customWidth="1"/>
    <col min="1545" max="1545" width="20.42578125" customWidth="1"/>
    <col min="1546" max="1548" width="13.28515625" bestFit="1" customWidth="1"/>
    <col min="1550" max="1550" width="11.5703125" bestFit="1" customWidth="1"/>
    <col min="1793" max="1793" width="2.85546875" customWidth="1"/>
    <col min="1794" max="1794" width="14.5703125" customWidth="1"/>
    <col min="1795" max="1795" width="19.7109375" customWidth="1"/>
    <col min="1796" max="1796" width="11.85546875" customWidth="1"/>
    <col min="1797" max="1797" width="17.28515625" customWidth="1"/>
    <col min="1798" max="1798" width="13.85546875" customWidth="1"/>
    <col min="1799" max="1799" width="19.42578125" customWidth="1"/>
    <col min="1800" max="1800" width="15.5703125" customWidth="1"/>
    <col min="1801" max="1801" width="20.42578125" customWidth="1"/>
    <col min="1802" max="1804" width="13.28515625" bestFit="1" customWidth="1"/>
    <col min="1806" max="1806" width="11.5703125" bestFit="1" customWidth="1"/>
    <col min="2049" max="2049" width="2.85546875" customWidth="1"/>
    <col min="2050" max="2050" width="14.5703125" customWidth="1"/>
    <col min="2051" max="2051" width="19.7109375" customWidth="1"/>
    <col min="2052" max="2052" width="11.85546875" customWidth="1"/>
    <col min="2053" max="2053" width="17.28515625" customWidth="1"/>
    <col min="2054" max="2054" width="13.85546875" customWidth="1"/>
    <col min="2055" max="2055" width="19.42578125" customWidth="1"/>
    <col min="2056" max="2056" width="15.5703125" customWidth="1"/>
    <col min="2057" max="2057" width="20.42578125" customWidth="1"/>
    <col min="2058" max="2060" width="13.28515625" bestFit="1" customWidth="1"/>
    <col min="2062" max="2062" width="11.5703125" bestFit="1" customWidth="1"/>
    <col min="2305" max="2305" width="2.85546875" customWidth="1"/>
    <col min="2306" max="2306" width="14.5703125" customWidth="1"/>
    <col min="2307" max="2307" width="19.7109375" customWidth="1"/>
    <col min="2308" max="2308" width="11.85546875" customWidth="1"/>
    <col min="2309" max="2309" width="17.28515625" customWidth="1"/>
    <col min="2310" max="2310" width="13.85546875" customWidth="1"/>
    <col min="2311" max="2311" width="19.42578125" customWidth="1"/>
    <col min="2312" max="2312" width="15.5703125" customWidth="1"/>
    <col min="2313" max="2313" width="20.42578125" customWidth="1"/>
    <col min="2314" max="2316" width="13.28515625" bestFit="1" customWidth="1"/>
    <col min="2318" max="2318" width="11.5703125" bestFit="1" customWidth="1"/>
    <col min="2561" max="2561" width="2.85546875" customWidth="1"/>
    <col min="2562" max="2562" width="14.5703125" customWidth="1"/>
    <col min="2563" max="2563" width="19.7109375" customWidth="1"/>
    <col min="2564" max="2564" width="11.85546875" customWidth="1"/>
    <col min="2565" max="2565" width="17.28515625" customWidth="1"/>
    <col min="2566" max="2566" width="13.85546875" customWidth="1"/>
    <col min="2567" max="2567" width="19.42578125" customWidth="1"/>
    <col min="2568" max="2568" width="15.5703125" customWidth="1"/>
    <col min="2569" max="2569" width="20.42578125" customWidth="1"/>
    <col min="2570" max="2572" width="13.28515625" bestFit="1" customWidth="1"/>
    <col min="2574" max="2574" width="11.5703125" bestFit="1" customWidth="1"/>
    <col min="2817" max="2817" width="2.85546875" customWidth="1"/>
    <col min="2818" max="2818" width="14.5703125" customWidth="1"/>
    <col min="2819" max="2819" width="19.7109375" customWidth="1"/>
    <col min="2820" max="2820" width="11.85546875" customWidth="1"/>
    <col min="2821" max="2821" width="17.28515625" customWidth="1"/>
    <col min="2822" max="2822" width="13.85546875" customWidth="1"/>
    <col min="2823" max="2823" width="19.42578125" customWidth="1"/>
    <col min="2824" max="2824" width="15.5703125" customWidth="1"/>
    <col min="2825" max="2825" width="20.42578125" customWidth="1"/>
    <col min="2826" max="2828" width="13.28515625" bestFit="1" customWidth="1"/>
    <col min="2830" max="2830" width="11.5703125" bestFit="1" customWidth="1"/>
    <col min="3073" max="3073" width="2.85546875" customWidth="1"/>
    <col min="3074" max="3074" width="14.5703125" customWidth="1"/>
    <col min="3075" max="3075" width="19.7109375" customWidth="1"/>
    <col min="3076" max="3076" width="11.85546875" customWidth="1"/>
    <col min="3077" max="3077" width="17.28515625" customWidth="1"/>
    <col min="3078" max="3078" width="13.85546875" customWidth="1"/>
    <col min="3079" max="3079" width="19.42578125" customWidth="1"/>
    <col min="3080" max="3080" width="15.5703125" customWidth="1"/>
    <col min="3081" max="3081" width="20.42578125" customWidth="1"/>
    <col min="3082" max="3084" width="13.28515625" bestFit="1" customWidth="1"/>
    <col min="3086" max="3086" width="11.5703125" bestFit="1" customWidth="1"/>
    <col min="3329" max="3329" width="2.85546875" customWidth="1"/>
    <col min="3330" max="3330" width="14.5703125" customWidth="1"/>
    <col min="3331" max="3331" width="19.7109375" customWidth="1"/>
    <col min="3332" max="3332" width="11.85546875" customWidth="1"/>
    <col min="3333" max="3333" width="17.28515625" customWidth="1"/>
    <col min="3334" max="3334" width="13.85546875" customWidth="1"/>
    <col min="3335" max="3335" width="19.42578125" customWidth="1"/>
    <col min="3336" max="3336" width="15.5703125" customWidth="1"/>
    <col min="3337" max="3337" width="20.42578125" customWidth="1"/>
    <col min="3338" max="3340" width="13.28515625" bestFit="1" customWidth="1"/>
    <col min="3342" max="3342" width="11.5703125" bestFit="1" customWidth="1"/>
    <col min="3585" max="3585" width="2.85546875" customWidth="1"/>
    <col min="3586" max="3586" width="14.5703125" customWidth="1"/>
    <col min="3587" max="3587" width="19.7109375" customWidth="1"/>
    <col min="3588" max="3588" width="11.85546875" customWidth="1"/>
    <col min="3589" max="3589" width="17.28515625" customWidth="1"/>
    <col min="3590" max="3590" width="13.85546875" customWidth="1"/>
    <col min="3591" max="3591" width="19.42578125" customWidth="1"/>
    <col min="3592" max="3592" width="15.5703125" customWidth="1"/>
    <col min="3593" max="3593" width="20.42578125" customWidth="1"/>
    <col min="3594" max="3596" width="13.28515625" bestFit="1" customWidth="1"/>
    <col min="3598" max="3598" width="11.5703125" bestFit="1" customWidth="1"/>
    <col min="3841" max="3841" width="2.85546875" customWidth="1"/>
    <col min="3842" max="3842" width="14.5703125" customWidth="1"/>
    <col min="3843" max="3843" width="19.7109375" customWidth="1"/>
    <col min="3844" max="3844" width="11.85546875" customWidth="1"/>
    <col min="3845" max="3845" width="17.28515625" customWidth="1"/>
    <col min="3846" max="3846" width="13.85546875" customWidth="1"/>
    <col min="3847" max="3847" width="19.42578125" customWidth="1"/>
    <col min="3848" max="3848" width="15.5703125" customWidth="1"/>
    <col min="3849" max="3849" width="20.42578125" customWidth="1"/>
    <col min="3850" max="3852" width="13.28515625" bestFit="1" customWidth="1"/>
    <col min="3854" max="3854" width="11.5703125" bestFit="1" customWidth="1"/>
    <col min="4097" max="4097" width="2.85546875" customWidth="1"/>
    <col min="4098" max="4098" width="14.5703125" customWidth="1"/>
    <col min="4099" max="4099" width="19.7109375" customWidth="1"/>
    <col min="4100" max="4100" width="11.85546875" customWidth="1"/>
    <col min="4101" max="4101" width="17.28515625" customWidth="1"/>
    <col min="4102" max="4102" width="13.85546875" customWidth="1"/>
    <col min="4103" max="4103" width="19.42578125" customWidth="1"/>
    <col min="4104" max="4104" width="15.5703125" customWidth="1"/>
    <col min="4105" max="4105" width="20.42578125" customWidth="1"/>
    <col min="4106" max="4108" width="13.28515625" bestFit="1" customWidth="1"/>
    <col min="4110" max="4110" width="11.5703125" bestFit="1" customWidth="1"/>
    <col min="4353" max="4353" width="2.85546875" customWidth="1"/>
    <col min="4354" max="4354" width="14.5703125" customWidth="1"/>
    <col min="4355" max="4355" width="19.7109375" customWidth="1"/>
    <col min="4356" max="4356" width="11.85546875" customWidth="1"/>
    <col min="4357" max="4357" width="17.28515625" customWidth="1"/>
    <col min="4358" max="4358" width="13.85546875" customWidth="1"/>
    <col min="4359" max="4359" width="19.42578125" customWidth="1"/>
    <col min="4360" max="4360" width="15.5703125" customWidth="1"/>
    <col min="4361" max="4361" width="20.42578125" customWidth="1"/>
    <col min="4362" max="4364" width="13.28515625" bestFit="1" customWidth="1"/>
    <col min="4366" max="4366" width="11.5703125" bestFit="1" customWidth="1"/>
    <col min="4609" max="4609" width="2.85546875" customWidth="1"/>
    <col min="4610" max="4610" width="14.5703125" customWidth="1"/>
    <col min="4611" max="4611" width="19.7109375" customWidth="1"/>
    <col min="4612" max="4612" width="11.85546875" customWidth="1"/>
    <col min="4613" max="4613" width="17.28515625" customWidth="1"/>
    <col min="4614" max="4614" width="13.85546875" customWidth="1"/>
    <col min="4615" max="4615" width="19.42578125" customWidth="1"/>
    <col min="4616" max="4616" width="15.5703125" customWidth="1"/>
    <col min="4617" max="4617" width="20.42578125" customWidth="1"/>
    <col min="4618" max="4620" width="13.28515625" bestFit="1" customWidth="1"/>
    <col min="4622" max="4622" width="11.5703125" bestFit="1" customWidth="1"/>
    <col min="4865" max="4865" width="2.85546875" customWidth="1"/>
    <col min="4866" max="4866" width="14.5703125" customWidth="1"/>
    <col min="4867" max="4867" width="19.7109375" customWidth="1"/>
    <col min="4868" max="4868" width="11.85546875" customWidth="1"/>
    <col min="4869" max="4869" width="17.28515625" customWidth="1"/>
    <col min="4870" max="4870" width="13.85546875" customWidth="1"/>
    <col min="4871" max="4871" width="19.42578125" customWidth="1"/>
    <col min="4872" max="4872" width="15.5703125" customWidth="1"/>
    <col min="4873" max="4873" width="20.42578125" customWidth="1"/>
    <col min="4874" max="4876" width="13.28515625" bestFit="1" customWidth="1"/>
    <col min="4878" max="4878" width="11.5703125" bestFit="1" customWidth="1"/>
    <col min="5121" max="5121" width="2.85546875" customWidth="1"/>
    <col min="5122" max="5122" width="14.5703125" customWidth="1"/>
    <col min="5123" max="5123" width="19.7109375" customWidth="1"/>
    <col min="5124" max="5124" width="11.85546875" customWidth="1"/>
    <col min="5125" max="5125" width="17.28515625" customWidth="1"/>
    <col min="5126" max="5126" width="13.85546875" customWidth="1"/>
    <col min="5127" max="5127" width="19.42578125" customWidth="1"/>
    <col min="5128" max="5128" width="15.5703125" customWidth="1"/>
    <col min="5129" max="5129" width="20.42578125" customWidth="1"/>
    <col min="5130" max="5132" width="13.28515625" bestFit="1" customWidth="1"/>
    <col min="5134" max="5134" width="11.5703125" bestFit="1" customWidth="1"/>
    <col min="5377" max="5377" width="2.85546875" customWidth="1"/>
    <col min="5378" max="5378" width="14.5703125" customWidth="1"/>
    <col min="5379" max="5379" width="19.7109375" customWidth="1"/>
    <col min="5380" max="5380" width="11.85546875" customWidth="1"/>
    <col min="5381" max="5381" width="17.28515625" customWidth="1"/>
    <col min="5382" max="5382" width="13.85546875" customWidth="1"/>
    <col min="5383" max="5383" width="19.42578125" customWidth="1"/>
    <col min="5384" max="5384" width="15.5703125" customWidth="1"/>
    <col min="5385" max="5385" width="20.42578125" customWidth="1"/>
    <col min="5386" max="5388" width="13.28515625" bestFit="1" customWidth="1"/>
    <col min="5390" max="5390" width="11.5703125" bestFit="1" customWidth="1"/>
    <col min="5633" max="5633" width="2.85546875" customWidth="1"/>
    <col min="5634" max="5634" width="14.5703125" customWidth="1"/>
    <col min="5635" max="5635" width="19.7109375" customWidth="1"/>
    <col min="5636" max="5636" width="11.85546875" customWidth="1"/>
    <col min="5637" max="5637" width="17.28515625" customWidth="1"/>
    <col min="5638" max="5638" width="13.85546875" customWidth="1"/>
    <col min="5639" max="5639" width="19.42578125" customWidth="1"/>
    <col min="5640" max="5640" width="15.5703125" customWidth="1"/>
    <col min="5641" max="5641" width="20.42578125" customWidth="1"/>
    <col min="5642" max="5644" width="13.28515625" bestFit="1" customWidth="1"/>
    <col min="5646" max="5646" width="11.5703125" bestFit="1" customWidth="1"/>
    <col min="5889" max="5889" width="2.85546875" customWidth="1"/>
    <col min="5890" max="5890" width="14.5703125" customWidth="1"/>
    <col min="5891" max="5891" width="19.7109375" customWidth="1"/>
    <col min="5892" max="5892" width="11.85546875" customWidth="1"/>
    <col min="5893" max="5893" width="17.28515625" customWidth="1"/>
    <col min="5894" max="5894" width="13.85546875" customWidth="1"/>
    <col min="5895" max="5895" width="19.42578125" customWidth="1"/>
    <col min="5896" max="5896" width="15.5703125" customWidth="1"/>
    <col min="5897" max="5897" width="20.42578125" customWidth="1"/>
    <col min="5898" max="5900" width="13.28515625" bestFit="1" customWidth="1"/>
    <col min="5902" max="5902" width="11.5703125" bestFit="1" customWidth="1"/>
    <col min="6145" max="6145" width="2.85546875" customWidth="1"/>
    <col min="6146" max="6146" width="14.5703125" customWidth="1"/>
    <col min="6147" max="6147" width="19.7109375" customWidth="1"/>
    <col min="6148" max="6148" width="11.85546875" customWidth="1"/>
    <col min="6149" max="6149" width="17.28515625" customWidth="1"/>
    <col min="6150" max="6150" width="13.85546875" customWidth="1"/>
    <col min="6151" max="6151" width="19.42578125" customWidth="1"/>
    <col min="6152" max="6152" width="15.5703125" customWidth="1"/>
    <col min="6153" max="6153" width="20.42578125" customWidth="1"/>
    <col min="6154" max="6156" width="13.28515625" bestFit="1" customWidth="1"/>
    <col min="6158" max="6158" width="11.5703125" bestFit="1" customWidth="1"/>
    <col min="6401" max="6401" width="2.85546875" customWidth="1"/>
    <col min="6402" max="6402" width="14.5703125" customWidth="1"/>
    <col min="6403" max="6403" width="19.7109375" customWidth="1"/>
    <col min="6404" max="6404" width="11.85546875" customWidth="1"/>
    <col min="6405" max="6405" width="17.28515625" customWidth="1"/>
    <col min="6406" max="6406" width="13.85546875" customWidth="1"/>
    <col min="6407" max="6407" width="19.42578125" customWidth="1"/>
    <col min="6408" max="6408" width="15.5703125" customWidth="1"/>
    <col min="6409" max="6409" width="20.42578125" customWidth="1"/>
    <col min="6410" max="6412" width="13.28515625" bestFit="1" customWidth="1"/>
    <col min="6414" max="6414" width="11.5703125" bestFit="1" customWidth="1"/>
    <col min="6657" max="6657" width="2.85546875" customWidth="1"/>
    <col min="6658" max="6658" width="14.5703125" customWidth="1"/>
    <col min="6659" max="6659" width="19.7109375" customWidth="1"/>
    <col min="6660" max="6660" width="11.85546875" customWidth="1"/>
    <col min="6661" max="6661" width="17.28515625" customWidth="1"/>
    <col min="6662" max="6662" width="13.85546875" customWidth="1"/>
    <col min="6663" max="6663" width="19.42578125" customWidth="1"/>
    <col min="6664" max="6664" width="15.5703125" customWidth="1"/>
    <col min="6665" max="6665" width="20.42578125" customWidth="1"/>
    <col min="6666" max="6668" width="13.28515625" bestFit="1" customWidth="1"/>
    <col min="6670" max="6670" width="11.5703125" bestFit="1" customWidth="1"/>
    <col min="6913" max="6913" width="2.85546875" customWidth="1"/>
    <col min="6914" max="6914" width="14.5703125" customWidth="1"/>
    <col min="6915" max="6915" width="19.7109375" customWidth="1"/>
    <col min="6916" max="6916" width="11.85546875" customWidth="1"/>
    <col min="6917" max="6917" width="17.28515625" customWidth="1"/>
    <col min="6918" max="6918" width="13.85546875" customWidth="1"/>
    <col min="6919" max="6919" width="19.42578125" customWidth="1"/>
    <col min="6920" max="6920" width="15.5703125" customWidth="1"/>
    <col min="6921" max="6921" width="20.42578125" customWidth="1"/>
    <col min="6922" max="6924" width="13.28515625" bestFit="1" customWidth="1"/>
    <col min="6926" max="6926" width="11.5703125" bestFit="1" customWidth="1"/>
    <col min="7169" max="7169" width="2.85546875" customWidth="1"/>
    <col min="7170" max="7170" width="14.5703125" customWidth="1"/>
    <col min="7171" max="7171" width="19.7109375" customWidth="1"/>
    <col min="7172" max="7172" width="11.85546875" customWidth="1"/>
    <col min="7173" max="7173" width="17.28515625" customWidth="1"/>
    <col min="7174" max="7174" width="13.85546875" customWidth="1"/>
    <col min="7175" max="7175" width="19.42578125" customWidth="1"/>
    <col min="7176" max="7176" width="15.5703125" customWidth="1"/>
    <col min="7177" max="7177" width="20.42578125" customWidth="1"/>
    <col min="7178" max="7180" width="13.28515625" bestFit="1" customWidth="1"/>
    <col min="7182" max="7182" width="11.5703125" bestFit="1" customWidth="1"/>
    <col min="7425" max="7425" width="2.85546875" customWidth="1"/>
    <col min="7426" max="7426" width="14.5703125" customWidth="1"/>
    <col min="7427" max="7427" width="19.7109375" customWidth="1"/>
    <col min="7428" max="7428" width="11.85546875" customWidth="1"/>
    <col min="7429" max="7429" width="17.28515625" customWidth="1"/>
    <col min="7430" max="7430" width="13.85546875" customWidth="1"/>
    <col min="7431" max="7431" width="19.42578125" customWidth="1"/>
    <col min="7432" max="7432" width="15.5703125" customWidth="1"/>
    <col min="7433" max="7433" width="20.42578125" customWidth="1"/>
    <col min="7434" max="7436" width="13.28515625" bestFit="1" customWidth="1"/>
    <col min="7438" max="7438" width="11.5703125" bestFit="1" customWidth="1"/>
    <col min="7681" max="7681" width="2.85546875" customWidth="1"/>
    <col min="7682" max="7682" width="14.5703125" customWidth="1"/>
    <col min="7683" max="7683" width="19.7109375" customWidth="1"/>
    <col min="7684" max="7684" width="11.85546875" customWidth="1"/>
    <col min="7685" max="7685" width="17.28515625" customWidth="1"/>
    <col min="7686" max="7686" width="13.85546875" customWidth="1"/>
    <col min="7687" max="7687" width="19.42578125" customWidth="1"/>
    <col min="7688" max="7688" width="15.5703125" customWidth="1"/>
    <col min="7689" max="7689" width="20.42578125" customWidth="1"/>
    <col min="7690" max="7692" width="13.28515625" bestFit="1" customWidth="1"/>
    <col min="7694" max="7694" width="11.5703125" bestFit="1" customWidth="1"/>
    <col min="7937" max="7937" width="2.85546875" customWidth="1"/>
    <col min="7938" max="7938" width="14.5703125" customWidth="1"/>
    <col min="7939" max="7939" width="19.7109375" customWidth="1"/>
    <col min="7940" max="7940" width="11.85546875" customWidth="1"/>
    <col min="7941" max="7941" width="17.28515625" customWidth="1"/>
    <col min="7942" max="7942" width="13.85546875" customWidth="1"/>
    <col min="7943" max="7943" width="19.42578125" customWidth="1"/>
    <col min="7944" max="7944" width="15.5703125" customWidth="1"/>
    <col min="7945" max="7945" width="20.42578125" customWidth="1"/>
    <col min="7946" max="7948" width="13.28515625" bestFit="1" customWidth="1"/>
    <col min="7950" max="7950" width="11.5703125" bestFit="1" customWidth="1"/>
    <col min="8193" max="8193" width="2.85546875" customWidth="1"/>
    <col min="8194" max="8194" width="14.5703125" customWidth="1"/>
    <col min="8195" max="8195" width="19.7109375" customWidth="1"/>
    <col min="8196" max="8196" width="11.85546875" customWidth="1"/>
    <col min="8197" max="8197" width="17.28515625" customWidth="1"/>
    <col min="8198" max="8198" width="13.85546875" customWidth="1"/>
    <col min="8199" max="8199" width="19.42578125" customWidth="1"/>
    <col min="8200" max="8200" width="15.5703125" customWidth="1"/>
    <col min="8201" max="8201" width="20.42578125" customWidth="1"/>
    <col min="8202" max="8204" width="13.28515625" bestFit="1" customWidth="1"/>
    <col min="8206" max="8206" width="11.5703125" bestFit="1" customWidth="1"/>
    <col min="8449" max="8449" width="2.85546875" customWidth="1"/>
    <col min="8450" max="8450" width="14.5703125" customWidth="1"/>
    <col min="8451" max="8451" width="19.7109375" customWidth="1"/>
    <col min="8452" max="8452" width="11.85546875" customWidth="1"/>
    <col min="8453" max="8453" width="17.28515625" customWidth="1"/>
    <col min="8454" max="8454" width="13.85546875" customWidth="1"/>
    <col min="8455" max="8455" width="19.42578125" customWidth="1"/>
    <col min="8456" max="8456" width="15.5703125" customWidth="1"/>
    <col min="8457" max="8457" width="20.42578125" customWidth="1"/>
    <col min="8458" max="8460" width="13.28515625" bestFit="1" customWidth="1"/>
    <col min="8462" max="8462" width="11.5703125" bestFit="1" customWidth="1"/>
    <col min="8705" max="8705" width="2.85546875" customWidth="1"/>
    <col min="8706" max="8706" width="14.5703125" customWidth="1"/>
    <col min="8707" max="8707" width="19.7109375" customWidth="1"/>
    <col min="8708" max="8708" width="11.85546875" customWidth="1"/>
    <col min="8709" max="8709" width="17.28515625" customWidth="1"/>
    <col min="8710" max="8710" width="13.85546875" customWidth="1"/>
    <col min="8711" max="8711" width="19.42578125" customWidth="1"/>
    <col min="8712" max="8712" width="15.5703125" customWidth="1"/>
    <col min="8713" max="8713" width="20.42578125" customWidth="1"/>
    <col min="8714" max="8716" width="13.28515625" bestFit="1" customWidth="1"/>
    <col min="8718" max="8718" width="11.5703125" bestFit="1" customWidth="1"/>
    <col min="8961" max="8961" width="2.85546875" customWidth="1"/>
    <col min="8962" max="8962" width="14.5703125" customWidth="1"/>
    <col min="8963" max="8963" width="19.7109375" customWidth="1"/>
    <col min="8964" max="8964" width="11.85546875" customWidth="1"/>
    <col min="8965" max="8965" width="17.28515625" customWidth="1"/>
    <col min="8966" max="8966" width="13.85546875" customWidth="1"/>
    <col min="8967" max="8967" width="19.42578125" customWidth="1"/>
    <col min="8968" max="8968" width="15.5703125" customWidth="1"/>
    <col min="8969" max="8969" width="20.42578125" customWidth="1"/>
    <col min="8970" max="8972" width="13.28515625" bestFit="1" customWidth="1"/>
    <col min="8974" max="8974" width="11.5703125" bestFit="1" customWidth="1"/>
    <col min="9217" max="9217" width="2.85546875" customWidth="1"/>
    <col min="9218" max="9218" width="14.5703125" customWidth="1"/>
    <col min="9219" max="9219" width="19.7109375" customWidth="1"/>
    <col min="9220" max="9220" width="11.85546875" customWidth="1"/>
    <col min="9221" max="9221" width="17.28515625" customWidth="1"/>
    <col min="9222" max="9222" width="13.85546875" customWidth="1"/>
    <col min="9223" max="9223" width="19.42578125" customWidth="1"/>
    <col min="9224" max="9224" width="15.5703125" customWidth="1"/>
    <col min="9225" max="9225" width="20.42578125" customWidth="1"/>
    <col min="9226" max="9228" width="13.28515625" bestFit="1" customWidth="1"/>
    <col min="9230" max="9230" width="11.5703125" bestFit="1" customWidth="1"/>
    <col min="9473" max="9473" width="2.85546875" customWidth="1"/>
    <col min="9474" max="9474" width="14.5703125" customWidth="1"/>
    <col min="9475" max="9475" width="19.7109375" customWidth="1"/>
    <col min="9476" max="9476" width="11.85546875" customWidth="1"/>
    <col min="9477" max="9477" width="17.28515625" customWidth="1"/>
    <col min="9478" max="9478" width="13.85546875" customWidth="1"/>
    <col min="9479" max="9479" width="19.42578125" customWidth="1"/>
    <col min="9480" max="9480" width="15.5703125" customWidth="1"/>
    <col min="9481" max="9481" width="20.42578125" customWidth="1"/>
    <col min="9482" max="9484" width="13.28515625" bestFit="1" customWidth="1"/>
    <col min="9486" max="9486" width="11.5703125" bestFit="1" customWidth="1"/>
    <col min="9729" max="9729" width="2.85546875" customWidth="1"/>
    <col min="9730" max="9730" width="14.5703125" customWidth="1"/>
    <col min="9731" max="9731" width="19.7109375" customWidth="1"/>
    <col min="9732" max="9732" width="11.85546875" customWidth="1"/>
    <col min="9733" max="9733" width="17.28515625" customWidth="1"/>
    <col min="9734" max="9734" width="13.85546875" customWidth="1"/>
    <col min="9735" max="9735" width="19.42578125" customWidth="1"/>
    <col min="9736" max="9736" width="15.5703125" customWidth="1"/>
    <col min="9737" max="9737" width="20.42578125" customWidth="1"/>
    <col min="9738" max="9740" width="13.28515625" bestFit="1" customWidth="1"/>
    <col min="9742" max="9742" width="11.5703125" bestFit="1" customWidth="1"/>
    <col min="9985" max="9985" width="2.85546875" customWidth="1"/>
    <col min="9986" max="9986" width="14.5703125" customWidth="1"/>
    <col min="9987" max="9987" width="19.7109375" customWidth="1"/>
    <col min="9988" max="9988" width="11.85546875" customWidth="1"/>
    <col min="9989" max="9989" width="17.28515625" customWidth="1"/>
    <col min="9990" max="9990" width="13.85546875" customWidth="1"/>
    <col min="9991" max="9991" width="19.42578125" customWidth="1"/>
    <col min="9992" max="9992" width="15.5703125" customWidth="1"/>
    <col min="9993" max="9993" width="20.42578125" customWidth="1"/>
    <col min="9994" max="9996" width="13.28515625" bestFit="1" customWidth="1"/>
    <col min="9998" max="9998" width="11.5703125" bestFit="1" customWidth="1"/>
    <col min="10241" max="10241" width="2.85546875" customWidth="1"/>
    <col min="10242" max="10242" width="14.5703125" customWidth="1"/>
    <col min="10243" max="10243" width="19.7109375" customWidth="1"/>
    <col min="10244" max="10244" width="11.85546875" customWidth="1"/>
    <col min="10245" max="10245" width="17.28515625" customWidth="1"/>
    <col min="10246" max="10246" width="13.85546875" customWidth="1"/>
    <col min="10247" max="10247" width="19.42578125" customWidth="1"/>
    <col min="10248" max="10248" width="15.5703125" customWidth="1"/>
    <col min="10249" max="10249" width="20.42578125" customWidth="1"/>
    <col min="10250" max="10252" width="13.28515625" bestFit="1" customWidth="1"/>
    <col min="10254" max="10254" width="11.5703125" bestFit="1" customWidth="1"/>
    <col min="10497" max="10497" width="2.85546875" customWidth="1"/>
    <col min="10498" max="10498" width="14.5703125" customWidth="1"/>
    <col min="10499" max="10499" width="19.7109375" customWidth="1"/>
    <col min="10500" max="10500" width="11.85546875" customWidth="1"/>
    <col min="10501" max="10501" width="17.28515625" customWidth="1"/>
    <col min="10502" max="10502" width="13.85546875" customWidth="1"/>
    <col min="10503" max="10503" width="19.42578125" customWidth="1"/>
    <col min="10504" max="10504" width="15.5703125" customWidth="1"/>
    <col min="10505" max="10505" width="20.42578125" customWidth="1"/>
    <col min="10506" max="10508" width="13.28515625" bestFit="1" customWidth="1"/>
    <col min="10510" max="10510" width="11.5703125" bestFit="1" customWidth="1"/>
    <col min="10753" max="10753" width="2.85546875" customWidth="1"/>
    <col min="10754" max="10754" width="14.5703125" customWidth="1"/>
    <col min="10755" max="10755" width="19.7109375" customWidth="1"/>
    <col min="10756" max="10756" width="11.85546875" customWidth="1"/>
    <col min="10757" max="10757" width="17.28515625" customWidth="1"/>
    <col min="10758" max="10758" width="13.85546875" customWidth="1"/>
    <col min="10759" max="10759" width="19.42578125" customWidth="1"/>
    <col min="10760" max="10760" width="15.5703125" customWidth="1"/>
    <col min="10761" max="10761" width="20.42578125" customWidth="1"/>
    <col min="10762" max="10764" width="13.28515625" bestFit="1" customWidth="1"/>
    <col min="10766" max="10766" width="11.5703125" bestFit="1" customWidth="1"/>
    <col min="11009" max="11009" width="2.85546875" customWidth="1"/>
    <col min="11010" max="11010" width="14.5703125" customWidth="1"/>
    <col min="11011" max="11011" width="19.7109375" customWidth="1"/>
    <col min="11012" max="11012" width="11.85546875" customWidth="1"/>
    <col min="11013" max="11013" width="17.28515625" customWidth="1"/>
    <col min="11014" max="11014" width="13.85546875" customWidth="1"/>
    <col min="11015" max="11015" width="19.42578125" customWidth="1"/>
    <col min="11016" max="11016" width="15.5703125" customWidth="1"/>
    <col min="11017" max="11017" width="20.42578125" customWidth="1"/>
    <col min="11018" max="11020" width="13.28515625" bestFit="1" customWidth="1"/>
    <col min="11022" max="11022" width="11.5703125" bestFit="1" customWidth="1"/>
    <col min="11265" max="11265" width="2.85546875" customWidth="1"/>
    <col min="11266" max="11266" width="14.5703125" customWidth="1"/>
    <col min="11267" max="11267" width="19.7109375" customWidth="1"/>
    <col min="11268" max="11268" width="11.85546875" customWidth="1"/>
    <col min="11269" max="11269" width="17.28515625" customWidth="1"/>
    <col min="11270" max="11270" width="13.85546875" customWidth="1"/>
    <col min="11271" max="11271" width="19.42578125" customWidth="1"/>
    <col min="11272" max="11272" width="15.5703125" customWidth="1"/>
    <col min="11273" max="11273" width="20.42578125" customWidth="1"/>
    <col min="11274" max="11276" width="13.28515625" bestFit="1" customWidth="1"/>
    <col min="11278" max="11278" width="11.5703125" bestFit="1" customWidth="1"/>
    <col min="11521" max="11521" width="2.85546875" customWidth="1"/>
    <col min="11522" max="11522" width="14.5703125" customWidth="1"/>
    <col min="11523" max="11523" width="19.7109375" customWidth="1"/>
    <col min="11524" max="11524" width="11.85546875" customWidth="1"/>
    <col min="11525" max="11525" width="17.28515625" customWidth="1"/>
    <col min="11526" max="11526" width="13.85546875" customWidth="1"/>
    <col min="11527" max="11527" width="19.42578125" customWidth="1"/>
    <col min="11528" max="11528" width="15.5703125" customWidth="1"/>
    <col min="11529" max="11529" width="20.42578125" customWidth="1"/>
    <col min="11530" max="11532" width="13.28515625" bestFit="1" customWidth="1"/>
    <col min="11534" max="11534" width="11.5703125" bestFit="1" customWidth="1"/>
    <col min="11777" max="11777" width="2.85546875" customWidth="1"/>
    <col min="11778" max="11778" width="14.5703125" customWidth="1"/>
    <col min="11779" max="11779" width="19.7109375" customWidth="1"/>
    <col min="11780" max="11780" width="11.85546875" customWidth="1"/>
    <col min="11781" max="11781" width="17.28515625" customWidth="1"/>
    <col min="11782" max="11782" width="13.85546875" customWidth="1"/>
    <col min="11783" max="11783" width="19.42578125" customWidth="1"/>
    <col min="11784" max="11784" width="15.5703125" customWidth="1"/>
    <col min="11785" max="11785" width="20.42578125" customWidth="1"/>
    <col min="11786" max="11788" width="13.28515625" bestFit="1" customWidth="1"/>
    <col min="11790" max="11790" width="11.5703125" bestFit="1" customWidth="1"/>
    <col min="12033" max="12033" width="2.85546875" customWidth="1"/>
    <col min="12034" max="12034" width="14.5703125" customWidth="1"/>
    <col min="12035" max="12035" width="19.7109375" customWidth="1"/>
    <col min="12036" max="12036" width="11.85546875" customWidth="1"/>
    <col min="12037" max="12037" width="17.28515625" customWidth="1"/>
    <col min="12038" max="12038" width="13.85546875" customWidth="1"/>
    <col min="12039" max="12039" width="19.42578125" customWidth="1"/>
    <col min="12040" max="12040" width="15.5703125" customWidth="1"/>
    <col min="12041" max="12041" width="20.42578125" customWidth="1"/>
    <col min="12042" max="12044" width="13.28515625" bestFit="1" customWidth="1"/>
    <col min="12046" max="12046" width="11.5703125" bestFit="1" customWidth="1"/>
    <col min="12289" max="12289" width="2.85546875" customWidth="1"/>
    <col min="12290" max="12290" width="14.5703125" customWidth="1"/>
    <col min="12291" max="12291" width="19.7109375" customWidth="1"/>
    <col min="12292" max="12292" width="11.85546875" customWidth="1"/>
    <col min="12293" max="12293" width="17.28515625" customWidth="1"/>
    <col min="12294" max="12294" width="13.85546875" customWidth="1"/>
    <col min="12295" max="12295" width="19.42578125" customWidth="1"/>
    <col min="12296" max="12296" width="15.5703125" customWidth="1"/>
    <col min="12297" max="12297" width="20.42578125" customWidth="1"/>
    <col min="12298" max="12300" width="13.28515625" bestFit="1" customWidth="1"/>
    <col min="12302" max="12302" width="11.5703125" bestFit="1" customWidth="1"/>
    <col min="12545" max="12545" width="2.85546875" customWidth="1"/>
    <col min="12546" max="12546" width="14.5703125" customWidth="1"/>
    <col min="12547" max="12547" width="19.7109375" customWidth="1"/>
    <col min="12548" max="12548" width="11.85546875" customWidth="1"/>
    <col min="12549" max="12549" width="17.28515625" customWidth="1"/>
    <col min="12550" max="12550" width="13.85546875" customWidth="1"/>
    <col min="12551" max="12551" width="19.42578125" customWidth="1"/>
    <col min="12552" max="12552" width="15.5703125" customWidth="1"/>
    <col min="12553" max="12553" width="20.42578125" customWidth="1"/>
    <col min="12554" max="12556" width="13.28515625" bestFit="1" customWidth="1"/>
    <col min="12558" max="12558" width="11.5703125" bestFit="1" customWidth="1"/>
    <col min="12801" max="12801" width="2.85546875" customWidth="1"/>
    <col min="12802" max="12802" width="14.5703125" customWidth="1"/>
    <col min="12803" max="12803" width="19.7109375" customWidth="1"/>
    <col min="12804" max="12804" width="11.85546875" customWidth="1"/>
    <col min="12805" max="12805" width="17.28515625" customWidth="1"/>
    <col min="12806" max="12806" width="13.85546875" customWidth="1"/>
    <col min="12807" max="12807" width="19.42578125" customWidth="1"/>
    <col min="12808" max="12808" width="15.5703125" customWidth="1"/>
    <col min="12809" max="12809" width="20.42578125" customWidth="1"/>
    <col min="12810" max="12812" width="13.28515625" bestFit="1" customWidth="1"/>
    <col min="12814" max="12814" width="11.5703125" bestFit="1" customWidth="1"/>
    <col min="13057" max="13057" width="2.85546875" customWidth="1"/>
    <col min="13058" max="13058" width="14.5703125" customWidth="1"/>
    <col min="13059" max="13059" width="19.7109375" customWidth="1"/>
    <col min="13060" max="13060" width="11.85546875" customWidth="1"/>
    <col min="13061" max="13061" width="17.28515625" customWidth="1"/>
    <col min="13062" max="13062" width="13.85546875" customWidth="1"/>
    <col min="13063" max="13063" width="19.42578125" customWidth="1"/>
    <col min="13064" max="13064" width="15.5703125" customWidth="1"/>
    <col min="13065" max="13065" width="20.42578125" customWidth="1"/>
    <col min="13066" max="13068" width="13.28515625" bestFit="1" customWidth="1"/>
    <col min="13070" max="13070" width="11.5703125" bestFit="1" customWidth="1"/>
    <col min="13313" max="13313" width="2.85546875" customWidth="1"/>
    <col min="13314" max="13314" width="14.5703125" customWidth="1"/>
    <col min="13315" max="13315" width="19.7109375" customWidth="1"/>
    <col min="13316" max="13316" width="11.85546875" customWidth="1"/>
    <col min="13317" max="13317" width="17.28515625" customWidth="1"/>
    <col min="13318" max="13318" width="13.85546875" customWidth="1"/>
    <col min="13319" max="13319" width="19.42578125" customWidth="1"/>
    <col min="13320" max="13320" width="15.5703125" customWidth="1"/>
    <col min="13321" max="13321" width="20.42578125" customWidth="1"/>
    <col min="13322" max="13324" width="13.28515625" bestFit="1" customWidth="1"/>
    <col min="13326" max="13326" width="11.5703125" bestFit="1" customWidth="1"/>
    <col min="13569" max="13569" width="2.85546875" customWidth="1"/>
    <col min="13570" max="13570" width="14.5703125" customWidth="1"/>
    <col min="13571" max="13571" width="19.7109375" customWidth="1"/>
    <col min="13572" max="13572" width="11.85546875" customWidth="1"/>
    <col min="13573" max="13573" width="17.28515625" customWidth="1"/>
    <col min="13574" max="13574" width="13.85546875" customWidth="1"/>
    <col min="13575" max="13575" width="19.42578125" customWidth="1"/>
    <col min="13576" max="13576" width="15.5703125" customWidth="1"/>
    <col min="13577" max="13577" width="20.42578125" customWidth="1"/>
    <col min="13578" max="13580" width="13.28515625" bestFit="1" customWidth="1"/>
    <col min="13582" max="13582" width="11.5703125" bestFit="1" customWidth="1"/>
    <col min="13825" max="13825" width="2.85546875" customWidth="1"/>
    <col min="13826" max="13826" width="14.5703125" customWidth="1"/>
    <col min="13827" max="13827" width="19.7109375" customWidth="1"/>
    <col min="13828" max="13828" width="11.85546875" customWidth="1"/>
    <col min="13829" max="13829" width="17.28515625" customWidth="1"/>
    <col min="13830" max="13830" width="13.85546875" customWidth="1"/>
    <col min="13831" max="13831" width="19.42578125" customWidth="1"/>
    <col min="13832" max="13832" width="15.5703125" customWidth="1"/>
    <col min="13833" max="13833" width="20.42578125" customWidth="1"/>
    <col min="13834" max="13836" width="13.28515625" bestFit="1" customWidth="1"/>
    <col min="13838" max="13838" width="11.5703125" bestFit="1" customWidth="1"/>
    <col min="14081" max="14081" width="2.85546875" customWidth="1"/>
    <col min="14082" max="14082" width="14.5703125" customWidth="1"/>
    <col min="14083" max="14083" width="19.7109375" customWidth="1"/>
    <col min="14084" max="14084" width="11.85546875" customWidth="1"/>
    <col min="14085" max="14085" width="17.28515625" customWidth="1"/>
    <col min="14086" max="14086" width="13.85546875" customWidth="1"/>
    <col min="14087" max="14087" width="19.42578125" customWidth="1"/>
    <col min="14088" max="14088" width="15.5703125" customWidth="1"/>
    <col min="14089" max="14089" width="20.42578125" customWidth="1"/>
    <col min="14090" max="14092" width="13.28515625" bestFit="1" customWidth="1"/>
    <col min="14094" max="14094" width="11.5703125" bestFit="1" customWidth="1"/>
    <col min="14337" max="14337" width="2.85546875" customWidth="1"/>
    <col min="14338" max="14338" width="14.5703125" customWidth="1"/>
    <col min="14339" max="14339" width="19.7109375" customWidth="1"/>
    <col min="14340" max="14340" width="11.85546875" customWidth="1"/>
    <col min="14341" max="14341" width="17.28515625" customWidth="1"/>
    <col min="14342" max="14342" width="13.85546875" customWidth="1"/>
    <col min="14343" max="14343" width="19.42578125" customWidth="1"/>
    <col min="14344" max="14344" width="15.5703125" customWidth="1"/>
    <col min="14345" max="14345" width="20.42578125" customWidth="1"/>
    <col min="14346" max="14348" width="13.28515625" bestFit="1" customWidth="1"/>
    <col min="14350" max="14350" width="11.5703125" bestFit="1" customWidth="1"/>
    <col min="14593" max="14593" width="2.85546875" customWidth="1"/>
    <col min="14594" max="14594" width="14.5703125" customWidth="1"/>
    <col min="14595" max="14595" width="19.7109375" customWidth="1"/>
    <col min="14596" max="14596" width="11.85546875" customWidth="1"/>
    <col min="14597" max="14597" width="17.28515625" customWidth="1"/>
    <col min="14598" max="14598" width="13.85546875" customWidth="1"/>
    <col min="14599" max="14599" width="19.42578125" customWidth="1"/>
    <col min="14600" max="14600" width="15.5703125" customWidth="1"/>
    <col min="14601" max="14601" width="20.42578125" customWidth="1"/>
    <col min="14602" max="14604" width="13.28515625" bestFit="1" customWidth="1"/>
    <col min="14606" max="14606" width="11.5703125" bestFit="1" customWidth="1"/>
    <col min="14849" max="14849" width="2.85546875" customWidth="1"/>
    <col min="14850" max="14850" width="14.5703125" customWidth="1"/>
    <col min="14851" max="14851" width="19.7109375" customWidth="1"/>
    <col min="14852" max="14852" width="11.85546875" customWidth="1"/>
    <col min="14853" max="14853" width="17.28515625" customWidth="1"/>
    <col min="14854" max="14854" width="13.85546875" customWidth="1"/>
    <col min="14855" max="14855" width="19.42578125" customWidth="1"/>
    <col min="14856" max="14856" width="15.5703125" customWidth="1"/>
    <col min="14857" max="14857" width="20.42578125" customWidth="1"/>
    <col min="14858" max="14860" width="13.28515625" bestFit="1" customWidth="1"/>
    <col min="14862" max="14862" width="11.5703125" bestFit="1" customWidth="1"/>
    <col min="15105" max="15105" width="2.85546875" customWidth="1"/>
    <col min="15106" max="15106" width="14.5703125" customWidth="1"/>
    <col min="15107" max="15107" width="19.7109375" customWidth="1"/>
    <col min="15108" max="15108" width="11.85546875" customWidth="1"/>
    <col min="15109" max="15109" width="17.28515625" customWidth="1"/>
    <col min="15110" max="15110" width="13.85546875" customWidth="1"/>
    <col min="15111" max="15111" width="19.42578125" customWidth="1"/>
    <col min="15112" max="15112" width="15.5703125" customWidth="1"/>
    <col min="15113" max="15113" width="20.42578125" customWidth="1"/>
    <col min="15114" max="15116" width="13.28515625" bestFit="1" customWidth="1"/>
    <col min="15118" max="15118" width="11.5703125" bestFit="1" customWidth="1"/>
    <col min="15361" max="15361" width="2.85546875" customWidth="1"/>
    <col min="15362" max="15362" width="14.5703125" customWidth="1"/>
    <col min="15363" max="15363" width="19.7109375" customWidth="1"/>
    <col min="15364" max="15364" width="11.85546875" customWidth="1"/>
    <col min="15365" max="15365" width="17.28515625" customWidth="1"/>
    <col min="15366" max="15366" width="13.85546875" customWidth="1"/>
    <col min="15367" max="15367" width="19.42578125" customWidth="1"/>
    <col min="15368" max="15368" width="15.5703125" customWidth="1"/>
    <col min="15369" max="15369" width="20.42578125" customWidth="1"/>
    <col min="15370" max="15372" width="13.28515625" bestFit="1" customWidth="1"/>
    <col min="15374" max="15374" width="11.5703125" bestFit="1" customWidth="1"/>
    <col min="15617" max="15617" width="2.85546875" customWidth="1"/>
    <col min="15618" max="15618" width="14.5703125" customWidth="1"/>
    <col min="15619" max="15619" width="19.7109375" customWidth="1"/>
    <col min="15620" max="15620" width="11.85546875" customWidth="1"/>
    <col min="15621" max="15621" width="17.28515625" customWidth="1"/>
    <col min="15622" max="15622" width="13.85546875" customWidth="1"/>
    <col min="15623" max="15623" width="19.42578125" customWidth="1"/>
    <col min="15624" max="15624" width="15.5703125" customWidth="1"/>
    <col min="15625" max="15625" width="20.42578125" customWidth="1"/>
    <col min="15626" max="15628" width="13.28515625" bestFit="1" customWidth="1"/>
    <col min="15630" max="15630" width="11.5703125" bestFit="1" customWidth="1"/>
    <col min="15873" max="15873" width="2.85546875" customWidth="1"/>
    <col min="15874" max="15874" width="14.5703125" customWidth="1"/>
    <col min="15875" max="15875" width="19.7109375" customWidth="1"/>
    <col min="15876" max="15876" width="11.85546875" customWidth="1"/>
    <col min="15877" max="15877" width="17.28515625" customWidth="1"/>
    <col min="15878" max="15878" width="13.85546875" customWidth="1"/>
    <col min="15879" max="15879" width="19.42578125" customWidth="1"/>
    <col min="15880" max="15880" width="15.5703125" customWidth="1"/>
    <col min="15881" max="15881" width="20.42578125" customWidth="1"/>
    <col min="15882" max="15884" width="13.28515625" bestFit="1" customWidth="1"/>
    <col min="15886" max="15886" width="11.5703125" bestFit="1" customWidth="1"/>
    <col min="16129" max="16129" width="2.85546875" customWidth="1"/>
    <col min="16130" max="16130" width="14.5703125" customWidth="1"/>
    <col min="16131" max="16131" width="19.7109375" customWidth="1"/>
    <col min="16132" max="16132" width="11.85546875" customWidth="1"/>
    <col min="16133" max="16133" width="17.28515625" customWidth="1"/>
    <col min="16134" max="16134" width="13.85546875" customWidth="1"/>
    <col min="16135" max="16135" width="19.42578125" customWidth="1"/>
    <col min="16136" max="16136" width="15.5703125" customWidth="1"/>
    <col min="16137" max="16137" width="20.42578125" customWidth="1"/>
    <col min="16138" max="16140" width="13.28515625" bestFit="1" customWidth="1"/>
    <col min="16142" max="16142" width="11.5703125" bestFit="1" customWidth="1"/>
  </cols>
  <sheetData>
    <row r="1" spans="2:14" ht="27" thickBot="1" x14ac:dyDescent="0.45">
      <c r="B1" s="288" t="s">
        <v>182</v>
      </c>
      <c r="C1" s="288"/>
      <c r="D1" s="288"/>
      <c r="E1" s="288"/>
      <c r="F1" s="288"/>
      <c r="G1" s="289"/>
      <c r="H1" s="289"/>
    </row>
    <row r="2" spans="2:14" ht="18.75" x14ac:dyDescent="0.3">
      <c r="B2" s="290"/>
      <c r="C2" s="290"/>
      <c r="D2" s="290"/>
      <c r="E2" s="290"/>
      <c r="F2" s="290"/>
      <c r="G2" s="291"/>
      <c r="H2" s="292"/>
    </row>
    <row r="3" spans="2:14" ht="15.75" x14ac:dyDescent="0.25">
      <c r="B3" s="293" t="s">
        <v>183</v>
      </c>
      <c r="C3" s="294"/>
      <c r="D3" s="295"/>
      <c r="E3" s="294"/>
      <c r="F3" s="295"/>
      <c r="G3" s="295"/>
      <c r="H3" s="296"/>
    </row>
    <row r="4" spans="2:14" ht="15.75" x14ac:dyDescent="0.25">
      <c r="B4" s="293" t="s">
        <v>184</v>
      </c>
      <c r="C4" s="294"/>
      <c r="D4" s="295"/>
      <c r="E4" s="294"/>
      <c r="F4" s="295"/>
      <c r="G4" s="295"/>
      <c r="H4" s="296"/>
    </row>
    <row r="5" spans="2:14" ht="38.25" x14ac:dyDescent="0.25">
      <c r="B5" s="297" t="s">
        <v>185</v>
      </c>
      <c r="C5" s="298" t="s">
        <v>186</v>
      </c>
      <c r="D5" s="297" t="s">
        <v>187</v>
      </c>
      <c r="E5" s="298" t="s">
        <v>188</v>
      </c>
      <c r="F5" s="297" t="s">
        <v>189</v>
      </c>
      <c r="G5" s="297" t="s">
        <v>190</v>
      </c>
      <c r="H5" s="291"/>
    </row>
    <row r="6" spans="2:14" x14ac:dyDescent="0.25">
      <c r="B6" s="299"/>
      <c r="C6" s="300"/>
      <c r="D6" s="301"/>
      <c r="E6" s="302"/>
      <c r="F6" s="302"/>
      <c r="G6" s="302"/>
      <c r="H6" s="296"/>
    </row>
    <row r="7" spans="2:14" x14ac:dyDescent="0.25">
      <c r="B7" s="299">
        <v>2024</v>
      </c>
      <c r="C7" s="303">
        <v>647</v>
      </c>
      <c r="D7" s="301">
        <v>419</v>
      </c>
      <c r="E7" s="304">
        <v>228</v>
      </c>
      <c r="F7" s="302">
        <v>3020563</v>
      </c>
      <c r="G7" s="302">
        <v>2400000</v>
      </c>
      <c r="H7" s="296"/>
      <c r="I7" s="305"/>
      <c r="J7" s="306"/>
      <c r="K7" s="224"/>
    </row>
    <row r="8" spans="2:14" x14ac:dyDescent="0.25">
      <c r="B8" s="299">
        <v>2025</v>
      </c>
      <c r="C8" s="303" t="s">
        <v>191</v>
      </c>
      <c r="D8" s="301">
        <v>420</v>
      </c>
      <c r="E8" s="304">
        <v>227</v>
      </c>
      <c r="F8" s="302">
        <v>3390627</v>
      </c>
      <c r="G8" s="302">
        <v>2376636</v>
      </c>
      <c r="H8" s="296"/>
      <c r="I8" s="305"/>
      <c r="J8" s="306"/>
      <c r="K8" s="224"/>
    </row>
    <row r="9" spans="2:14" x14ac:dyDescent="0.25">
      <c r="B9" s="299">
        <v>2026</v>
      </c>
      <c r="C9" s="307" t="s">
        <v>192</v>
      </c>
      <c r="D9" s="308">
        <v>439</v>
      </c>
      <c r="E9" s="309">
        <v>248</v>
      </c>
      <c r="F9" s="302">
        <v>3780563</v>
      </c>
      <c r="G9" s="302">
        <v>2752680</v>
      </c>
      <c r="H9" s="296"/>
      <c r="I9" s="305"/>
      <c r="J9" s="306"/>
      <c r="K9" s="224"/>
    </row>
    <row r="10" spans="2:14" x14ac:dyDescent="0.25">
      <c r="B10" s="299" t="s">
        <v>193</v>
      </c>
      <c r="C10" s="310">
        <v>687</v>
      </c>
      <c r="D10" s="308">
        <v>438</v>
      </c>
      <c r="E10" s="311">
        <v>249</v>
      </c>
      <c r="F10" s="312">
        <f>3780563+286455.02-89878.02-10121.98</f>
        <v>3967018.02</v>
      </c>
      <c r="G10" s="312">
        <f>2752680+200000-100000+10121.98</f>
        <v>2862801.98</v>
      </c>
      <c r="H10" s="296"/>
      <c r="I10" s="306"/>
      <c r="J10" s="306"/>
      <c r="K10" s="224"/>
      <c r="L10" s="306"/>
      <c r="N10" s="224"/>
    </row>
    <row r="11" spans="2:14" x14ac:dyDescent="0.25">
      <c r="B11" s="313"/>
      <c r="C11" s="314"/>
      <c r="D11" s="315"/>
      <c r="E11" s="316"/>
      <c r="F11" s="317"/>
      <c r="G11" s="317"/>
      <c r="H11" s="296"/>
    </row>
    <row r="12" spans="2:14" x14ac:dyDescent="0.25">
      <c r="B12" s="318"/>
      <c r="C12" s="296"/>
      <c r="D12" s="319"/>
      <c r="E12" s="296"/>
      <c r="F12" s="320"/>
      <c r="G12" s="320"/>
      <c r="H12" s="296"/>
    </row>
    <row r="13" spans="2:14" ht="15.75" x14ac:dyDescent="0.25">
      <c r="B13" s="293" t="s">
        <v>194</v>
      </c>
      <c r="C13" s="321"/>
      <c r="D13" s="322"/>
      <c r="E13" s="321"/>
      <c r="F13" s="323"/>
      <c r="G13" s="111"/>
      <c r="H13" s="296"/>
    </row>
    <row r="14" spans="2:14" ht="15.75" x14ac:dyDescent="0.25">
      <c r="B14" s="324"/>
      <c r="C14" s="294"/>
      <c r="D14" s="295"/>
      <c r="E14" s="294"/>
      <c r="F14" s="111"/>
      <c r="G14" s="111"/>
      <c r="H14" s="296"/>
    </row>
    <row r="15" spans="2:14" ht="15.75" x14ac:dyDescent="0.25">
      <c r="B15" s="293" t="s">
        <v>184</v>
      </c>
      <c r="C15" s="294"/>
      <c r="D15" s="295"/>
      <c r="E15" s="294"/>
      <c r="F15" s="111"/>
      <c r="G15" s="111"/>
      <c r="H15" s="296"/>
    </row>
    <row r="16" spans="2:14" ht="15.75" x14ac:dyDescent="0.25">
      <c r="B16" s="324"/>
      <c r="C16" s="294"/>
      <c r="D16" s="295"/>
      <c r="E16" s="294"/>
      <c r="F16" s="111"/>
      <c r="G16" s="111"/>
      <c r="H16" s="296"/>
    </row>
    <row r="17" spans="2:11" ht="47.25" x14ac:dyDescent="0.25">
      <c r="B17" s="325" t="s">
        <v>195</v>
      </c>
      <c r="C17" s="326" t="s">
        <v>196</v>
      </c>
      <c r="D17" s="327" t="s">
        <v>197</v>
      </c>
      <c r="E17" s="328" t="s">
        <v>198</v>
      </c>
      <c r="F17" s="329" t="s">
        <v>199</v>
      </c>
      <c r="G17" s="329" t="s">
        <v>200</v>
      </c>
      <c r="H17" s="330"/>
    </row>
    <row r="18" spans="2:11" ht="15.75" x14ac:dyDescent="0.25">
      <c r="B18" s="325" t="s">
        <v>201</v>
      </c>
      <c r="C18" s="331">
        <v>0</v>
      </c>
      <c r="D18" s="332">
        <v>0</v>
      </c>
      <c r="E18" s="333"/>
      <c r="F18" s="334"/>
      <c r="G18" s="335"/>
      <c r="H18" s="336"/>
    </row>
    <row r="19" spans="2:11" ht="15.75" x14ac:dyDescent="0.25">
      <c r="B19" s="325" t="s">
        <v>202</v>
      </c>
      <c r="C19" s="331">
        <v>19</v>
      </c>
      <c r="D19" s="332">
        <v>9</v>
      </c>
      <c r="E19" s="333">
        <f>1569600+17693.44+168000-1400000-290000</f>
        <v>65293.439999999944</v>
      </c>
      <c r="F19" s="334">
        <v>10</v>
      </c>
      <c r="G19" s="335">
        <f>2268000+110400-2150000-155400</f>
        <v>73000</v>
      </c>
      <c r="H19" s="336"/>
    </row>
    <row r="20" spans="2:11" ht="15.75" x14ac:dyDescent="0.25">
      <c r="B20" s="325" t="s">
        <v>203</v>
      </c>
      <c r="C20" s="331">
        <f>99+40+490+10+29</f>
        <v>668</v>
      </c>
      <c r="D20" s="332">
        <f>230+19</f>
        <v>249</v>
      </c>
      <c r="E20" s="333">
        <f>470000+90000+51613.44+7823.56+800000-222050.44+1400000+290000-89878.02</f>
        <v>2797508.54</v>
      </c>
      <c r="F20" s="334">
        <f>82+18+317-12+10+4</f>
        <v>419</v>
      </c>
      <c r="G20" s="335">
        <f>4998.88+428016+46440+60280+97841.33+36211.9+35388+17693.45+900000+61748.46+2150000+155400-100000</f>
        <v>3894018.02</v>
      </c>
      <c r="H20" s="336"/>
      <c r="I20" s="224"/>
    </row>
    <row r="21" spans="2:11" ht="15.75" x14ac:dyDescent="0.25">
      <c r="B21" s="325" t="s">
        <v>204</v>
      </c>
      <c r="C21" s="331">
        <f>SUM(C18:C20)</f>
        <v>687</v>
      </c>
      <c r="D21" s="337">
        <f>D20+D19+D18</f>
        <v>258</v>
      </c>
      <c r="E21" s="333">
        <f>SUM(E18:E20)</f>
        <v>2862801.98</v>
      </c>
      <c r="F21" s="334">
        <f>F18+F19+F20</f>
        <v>429</v>
      </c>
      <c r="G21" s="335">
        <f>SUM(G18:G20)</f>
        <v>3967018.02</v>
      </c>
      <c r="H21" s="336"/>
      <c r="I21" s="306"/>
      <c r="J21" s="224"/>
      <c r="K21" s="224"/>
    </row>
    <row r="22" spans="2:11" ht="15.75" x14ac:dyDescent="0.25">
      <c r="B22" s="338"/>
      <c r="C22" s="339"/>
      <c r="D22" s="340"/>
      <c r="E22" s="341"/>
      <c r="F22" s="342"/>
      <c r="G22" s="343"/>
      <c r="H22" s="336"/>
      <c r="I22" s="306"/>
      <c r="J22" s="224"/>
      <c r="K22" s="224"/>
    </row>
    <row r="23" spans="2:11" ht="15.75" x14ac:dyDescent="0.25">
      <c r="B23" s="338"/>
      <c r="C23" s="339"/>
      <c r="D23" s="340"/>
      <c r="E23" s="341"/>
      <c r="F23" s="340"/>
      <c r="G23" s="341"/>
      <c r="H23" s="336"/>
      <c r="I23" s="306"/>
      <c r="J23" s="224"/>
      <c r="K23" s="224"/>
    </row>
    <row r="24" spans="2:11" ht="15.75" x14ac:dyDescent="0.25">
      <c r="B24" s="338"/>
      <c r="C24" s="341"/>
      <c r="D24" s="340"/>
      <c r="E24" s="341"/>
      <c r="F24" s="340"/>
      <c r="G24" s="341"/>
      <c r="H24" s="336"/>
      <c r="I24" s="306"/>
      <c r="J24" s="224"/>
    </row>
    <row r="25" spans="2:11" ht="15.75" x14ac:dyDescent="0.25">
      <c r="B25" s="293" t="s">
        <v>205</v>
      </c>
      <c r="C25" s="321"/>
      <c r="D25" s="322"/>
      <c r="E25" s="321"/>
      <c r="F25" s="322"/>
      <c r="G25" s="321"/>
      <c r="H25" s="296"/>
    </row>
    <row r="26" spans="2:11" ht="15.75" x14ac:dyDescent="0.25">
      <c r="B26" s="293" t="s">
        <v>206</v>
      </c>
      <c r="C26" s="321"/>
      <c r="D26" s="322"/>
      <c r="E26" s="321"/>
      <c r="F26" s="322"/>
      <c r="G26" s="322"/>
      <c r="H26" s="296"/>
    </row>
    <row r="27" spans="2:11" ht="15.75" x14ac:dyDescent="0.25">
      <c r="B27" s="293" t="s">
        <v>184</v>
      </c>
      <c r="C27" s="321"/>
      <c r="D27" s="322"/>
      <c r="E27" s="321"/>
      <c r="F27" s="322"/>
      <c r="G27" s="322"/>
      <c r="H27" s="296"/>
    </row>
    <row r="28" spans="2:11" x14ac:dyDescent="0.25">
      <c r="B28" s="344"/>
      <c r="C28" s="345"/>
      <c r="D28" s="346"/>
      <c r="E28" s="345"/>
      <c r="F28" s="346"/>
      <c r="G28" s="346"/>
      <c r="H28" s="296"/>
    </row>
    <row r="29" spans="2:11" ht="51" x14ac:dyDescent="0.25">
      <c r="B29" s="297" t="s">
        <v>185</v>
      </c>
      <c r="C29" s="298" t="s">
        <v>207</v>
      </c>
      <c r="D29" s="297" t="s">
        <v>208</v>
      </c>
      <c r="E29" s="298" t="s">
        <v>209</v>
      </c>
      <c r="F29" s="297" t="s">
        <v>210</v>
      </c>
      <c r="G29" s="297" t="s">
        <v>211</v>
      </c>
      <c r="H29" s="298" t="s">
        <v>212</v>
      </c>
    </row>
    <row r="30" spans="2:11" x14ac:dyDescent="0.25">
      <c r="B30" s="347"/>
      <c r="C30" s="348"/>
      <c r="D30" s="349"/>
      <c r="E30" s="349"/>
      <c r="F30" s="349"/>
      <c r="G30" s="348"/>
      <c r="H30" s="350"/>
    </row>
    <row r="31" spans="2:11" ht="15.75" x14ac:dyDescent="0.25">
      <c r="B31" s="351">
        <v>2024</v>
      </c>
      <c r="C31" s="352">
        <v>1000000</v>
      </c>
      <c r="D31" s="301">
        <f>E31+F31</f>
        <v>3100</v>
      </c>
      <c r="E31" s="353" t="s">
        <v>213</v>
      </c>
      <c r="F31" s="353" t="s">
        <v>214</v>
      </c>
      <c r="G31" s="354">
        <v>420000</v>
      </c>
      <c r="H31" s="302">
        <v>580000</v>
      </c>
    </row>
    <row r="32" spans="2:11" ht="15.75" x14ac:dyDescent="0.25">
      <c r="B32" s="351">
        <v>2025</v>
      </c>
      <c r="C32" s="352">
        <v>1100000</v>
      </c>
      <c r="D32" s="301">
        <f>E32+F32</f>
        <v>3200</v>
      </c>
      <c r="E32" s="353" t="s">
        <v>215</v>
      </c>
      <c r="F32" s="353" t="s">
        <v>216</v>
      </c>
      <c r="G32" s="354">
        <v>432000</v>
      </c>
      <c r="H32" s="302">
        <v>668000</v>
      </c>
    </row>
    <row r="33" spans="2:8" ht="15.75" x14ac:dyDescent="0.25">
      <c r="B33" s="355">
        <v>2026</v>
      </c>
      <c r="C33" s="356">
        <v>1100000</v>
      </c>
      <c r="D33" s="301">
        <f>E33+F33</f>
        <v>3450</v>
      </c>
      <c r="E33" s="301">
        <v>1350</v>
      </c>
      <c r="F33" s="301">
        <v>2100</v>
      </c>
      <c r="G33" s="302">
        <f>432000+4500</f>
        <v>436500</v>
      </c>
      <c r="H33" s="302">
        <f>C33-G33</f>
        <v>663500</v>
      </c>
    </row>
    <row r="34" spans="2:8" x14ac:dyDescent="0.25">
      <c r="B34" s="299" t="s">
        <v>193</v>
      </c>
      <c r="C34" s="356">
        <v>1315000</v>
      </c>
      <c r="D34" s="301">
        <f>E34+F34</f>
        <v>3490</v>
      </c>
      <c r="E34" s="301">
        <v>1340</v>
      </c>
      <c r="F34" s="301">
        <v>2150</v>
      </c>
      <c r="G34" s="302">
        <v>465000</v>
      </c>
      <c r="H34" s="302">
        <f>C34-G34</f>
        <v>850000</v>
      </c>
    </row>
    <row r="35" spans="2:8" x14ac:dyDescent="0.25">
      <c r="D35" s="357"/>
    </row>
    <row r="36" spans="2:8" x14ac:dyDescent="0.25">
      <c r="D36" s="357"/>
    </row>
    <row r="37" spans="2:8" x14ac:dyDescent="0.25">
      <c r="D37" s="357"/>
    </row>
    <row r="38" spans="2:8" x14ac:dyDescent="0.25">
      <c r="D38" s="357"/>
    </row>
  </sheetData>
  <mergeCells count="1">
    <mergeCell ref="B1:F1"/>
  </mergeCells>
  <pageMargins left="0" right="0" top="0" bottom="0" header="0.3" footer="0.3"/>
  <pageSetup scale="84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07A01-DC88-427C-B14E-FECF3BC1DF5B}">
  <dimension ref="B2:G11"/>
  <sheetViews>
    <sheetView workbookViewId="0">
      <selection activeCell="P9" sqref="P9"/>
    </sheetView>
  </sheetViews>
  <sheetFormatPr defaultRowHeight="15" x14ac:dyDescent="0.25"/>
  <cols>
    <col min="1" max="1" width="0.28515625" customWidth="1"/>
    <col min="2" max="2" width="61.28515625" customWidth="1"/>
    <col min="3" max="3" width="13.7109375" bestFit="1" customWidth="1"/>
    <col min="4" max="4" width="14" customWidth="1"/>
    <col min="5" max="5" width="14.7109375" customWidth="1"/>
    <col min="6" max="6" width="14.28515625" customWidth="1"/>
    <col min="7" max="7" width="10.85546875" customWidth="1"/>
    <col min="257" max="257" width="0.28515625" customWidth="1"/>
    <col min="258" max="258" width="61.28515625" customWidth="1"/>
    <col min="259" max="259" width="13.7109375" bestFit="1" customWidth="1"/>
    <col min="260" max="260" width="14" customWidth="1"/>
    <col min="261" max="261" width="14.7109375" customWidth="1"/>
    <col min="262" max="262" width="14.28515625" customWidth="1"/>
    <col min="263" max="263" width="10.85546875" customWidth="1"/>
    <col min="513" max="513" width="0.28515625" customWidth="1"/>
    <col min="514" max="514" width="61.28515625" customWidth="1"/>
    <col min="515" max="515" width="13.7109375" bestFit="1" customWidth="1"/>
    <col min="516" max="516" width="14" customWidth="1"/>
    <col min="517" max="517" width="14.7109375" customWidth="1"/>
    <col min="518" max="518" width="14.28515625" customWidth="1"/>
    <col min="519" max="519" width="10.85546875" customWidth="1"/>
    <col min="769" max="769" width="0.28515625" customWidth="1"/>
    <col min="770" max="770" width="61.28515625" customWidth="1"/>
    <col min="771" max="771" width="13.7109375" bestFit="1" customWidth="1"/>
    <col min="772" max="772" width="14" customWidth="1"/>
    <col min="773" max="773" width="14.7109375" customWidth="1"/>
    <col min="774" max="774" width="14.28515625" customWidth="1"/>
    <col min="775" max="775" width="10.85546875" customWidth="1"/>
    <col min="1025" max="1025" width="0.28515625" customWidth="1"/>
    <col min="1026" max="1026" width="61.28515625" customWidth="1"/>
    <col min="1027" max="1027" width="13.7109375" bestFit="1" customWidth="1"/>
    <col min="1028" max="1028" width="14" customWidth="1"/>
    <col min="1029" max="1029" width="14.7109375" customWidth="1"/>
    <col min="1030" max="1030" width="14.28515625" customWidth="1"/>
    <col min="1031" max="1031" width="10.85546875" customWidth="1"/>
    <col min="1281" max="1281" width="0.28515625" customWidth="1"/>
    <col min="1282" max="1282" width="61.28515625" customWidth="1"/>
    <col min="1283" max="1283" width="13.7109375" bestFit="1" customWidth="1"/>
    <col min="1284" max="1284" width="14" customWidth="1"/>
    <col min="1285" max="1285" width="14.7109375" customWidth="1"/>
    <col min="1286" max="1286" width="14.28515625" customWidth="1"/>
    <col min="1287" max="1287" width="10.85546875" customWidth="1"/>
    <col min="1537" max="1537" width="0.28515625" customWidth="1"/>
    <col min="1538" max="1538" width="61.28515625" customWidth="1"/>
    <col min="1539" max="1539" width="13.7109375" bestFit="1" customWidth="1"/>
    <col min="1540" max="1540" width="14" customWidth="1"/>
    <col min="1541" max="1541" width="14.7109375" customWidth="1"/>
    <col min="1542" max="1542" width="14.28515625" customWidth="1"/>
    <col min="1543" max="1543" width="10.85546875" customWidth="1"/>
    <col min="1793" max="1793" width="0.28515625" customWidth="1"/>
    <col min="1794" max="1794" width="61.28515625" customWidth="1"/>
    <col min="1795" max="1795" width="13.7109375" bestFit="1" customWidth="1"/>
    <col min="1796" max="1796" width="14" customWidth="1"/>
    <col min="1797" max="1797" width="14.7109375" customWidth="1"/>
    <col min="1798" max="1798" width="14.28515625" customWidth="1"/>
    <col min="1799" max="1799" width="10.85546875" customWidth="1"/>
    <col min="2049" max="2049" width="0.28515625" customWidth="1"/>
    <col min="2050" max="2050" width="61.28515625" customWidth="1"/>
    <col min="2051" max="2051" width="13.7109375" bestFit="1" customWidth="1"/>
    <col min="2052" max="2052" width="14" customWidth="1"/>
    <col min="2053" max="2053" width="14.7109375" customWidth="1"/>
    <col min="2054" max="2054" width="14.28515625" customWidth="1"/>
    <col min="2055" max="2055" width="10.85546875" customWidth="1"/>
    <col min="2305" max="2305" width="0.28515625" customWidth="1"/>
    <col min="2306" max="2306" width="61.28515625" customWidth="1"/>
    <col min="2307" max="2307" width="13.7109375" bestFit="1" customWidth="1"/>
    <col min="2308" max="2308" width="14" customWidth="1"/>
    <col min="2309" max="2309" width="14.7109375" customWidth="1"/>
    <col min="2310" max="2310" width="14.28515625" customWidth="1"/>
    <col min="2311" max="2311" width="10.85546875" customWidth="1"/>
    <col min="2561" max="2561" width="0.28515625" customWidth="1"/>
    <col min="2562" max="2562" width="61.28515625" customWidth="1"/>
    <col min="2563" max="2563" width="13.7109375" bestFit="1" customWidth="1"/>
    <col min="2564" max="2564" width="14" customWidth="1"/>
    <col min="2565" max="2565" width="14.7109375" customWidth="1"/>
    <col min="2566" max="2566" width="14.28515625" customWidth="1"/>
    <col min="2567" max="2567" width="10.85546875" customWidth="1"/>
    <col min="2817" max="2817" width="0.28515625" customWidth="1"/>
    <col min="2818" max="2818" width="61.28515625" customWidth="1"/>
    <col min="2819" max="2819" width="13.7109375" bestFit="1" customWidth="1"/>
    <col min="2820" max="2820" width="14" customWidth="1"/>
    <col min="2821" max="2821" width="14.7109375" customWidth="1"/>
    <col min="2822" max="2822" width="14.28515625" customWidth="1"/>
    <col min="2823" max="2823" width="10.85546875" customWidth="1"/>
    <col min="3073" max="3073" width="0.28515625" customWidth="1"/>
    <col min="3074" max="3074" width="61.28515625" customWidth="1"/>
    <col min="3075" max="3075" width="13.7109375" bestFit="1" customWidth="1"/>
    <col min="3076" max="3076" width="14" customWidth="1"/>
    <col min="3077" max="3077" width="14.7109375" customWidth="1"/>
    <col min="3078" max="3078" width="14.28515625" customWidth="1"/>
    <col min="3079" max="3079" width="10.85546875" customWidth="1"/>
    <col min="3329" max="3329" width="0.28515625" customWidth="1"/>
    <col min="3330" max="3330" width="61.28515625" customWidth="1"/>
    <col min="3331" max="3331" width="13.7109375" bestFit="1" customWidth="1"/>
    <col min="3332" max="3332" width="14" customWidth="1"/>
    <col min="3333" max="3333" width="14.7109375" customWidth="1"/>
    <col min="3334" max="3334" width="14.28515625" customWidth="1"/>
    <col min="3335" max="3335" width="10.85546875" customWidth="1"/>
    <col min="3585" max="3585" width="0.28515625" customWidth="1"/>
    <col min="3586" max="3586" width="61.28515625" customWidth="1"/>
    <col min="3587" max="3587" width="13.7109375" bestFit="1" customWidth="1"/>
    <col min="3588" max="3588" width="14" customWidth="1"/>
    <col min="3589" max="3589" width="14.7109375" customWidth="1"/>
    <col min="3590" max="3590" width="14.28515625" customWidth="1"/>
    <col min="3591" max="3591" width="10.85546875" customWidth="1"/>
    <col min="3841" max="3841" width="0.28515625" customWidth="1"/>
    <col min="3842" max="3842" width="61.28515625" customWidth="1"/>
    <col min="3843" max="3843" width="13.7109375" bestFit="1" customWidth="1"/>
    <col min="3844" max="3844" width="14" customWidth="1"/>
    <col min="3845" max="3845" width="14.7109375" customWidth="1"/>
    <col min="3846" max="3846" width="14.28515625" customWidth="1"/>
    <col min="3847" max="3847" width="10.85546875" customWidth="1"/>
    <col min="4097" max="4097" width="0.28515625" customWidth="1"/>
    <col min="4098" max="4098" width="61.28515625" customWidth="1"/>
    <col min="4099" max="4099" width="13.7109375" bestFit="1" customWidth="1"/>
    <col min="4100" max="4100" width="14" customWidth="1"/>
    <col min="4101" max="4101" width="14.7109375" customWidth="1"/>
    <col min="4102" max="4102" width="14.28515625" customWidth="1"/>
    <col min="4103" max="4103" width="10.85546875" customWidth="1"/>
    <col min="4353" max="4353" width="0.28515625" customWidth="1"/>
    <col min="4354" max="4354" width="61.28515625" customWidth="1"/>
    <col min="4355" max="4355" width="13.7109375" bestFit="1" customWidth="1"/>
    <col min="4356" max="4356" width="14" customWidth="1"/>
    <col min="4357" max="4357" width="14.7109375" customWidth="1"/>
    <col min="4358" max="4358" width="14.28515625" customWidth="1"/>
    <col min="4359" max="4359" width="10.85546875" customWidth="1"/>
    <col min="4609" max="4609" width="0.28515625" customWidth="1"/>
    <col min="4610" max="4610" width="61.28515625" customWidth="1"/>
    <col min="4611" max="4611" width="13.7109375" bestFit="1" customWidth="1"/>
    <col min="4612" max="4612" width="14" customWidth="1"/>
    <col min="4613" max="4613" width="14.7109375" customWidth="1"/>
    <col min="4614" max="4614" width="14.28515625" customWidth="1"/>
    <col min="4615" max="4615" width="10.85546875" customWidth="1"/>
    <col min="4865" max="4865" width="0.28515625" customWidth="1"/>
    <col min="4866" max="4866" width="61.28515625" customWidth="1"/>
    <col min="4867" max="4867" width="13.7109375" bestFit="1" customWidth="1"/>
    <col min="4868" max="4868" width="14" customWidth="1"/>
    <col min="4869" max="4869" width="14.7109375" customWidth="1"/>
    <col min="4870" max="4870" width="14.28515625" customWidth="1"/>
    <col min="4871" max="4871" width="10.85546875" customWidth="1"/>
    <col min="5121" max="5121" width="0.28515625" customWidth="1"/>
    <col min="5122" max="5122" width="61.28515625" customWidth="1"/>
    <col min="5123" max="5123" width="13.7109375" bestFit="1" customWidth="1"/>
    <col min="5124" max="5124" width="14" customWidth="1"/>
    <col min="5125" max="5125" width="14.7109375" customWidth="1"/>
    <col min="5126" max="5126" width="14.28515625" customWidth="1"/>
    <col min="5127" max="5127" width="10.85546875" customWidth="1"/>
    <col min="5377" max="5377" width="0.28515625" customWidth="1"/>
    <col min="5378" max="5378" width="61.28515625" customWidth="1"/>
    <col min="5379" max="5379" width="13.7109375" bestFit="1" customWidth="1"/>
    <col min="5380" max="5380" width="14" customWidth="1"/>
    <col min="5381" max="5381" width="14.7109375" customWidth="1"/>
    <col min="5382" max="5382" width="14.28515625" customWidth="1"/>
    <col min="5383" max="5383" width="10.85546875" customWidth="1"/>
    <col min="5633" max="5633" width="0.28515625" customWidth="1"/>
    <col min="5634" max="5634" width="61.28515625" customWidth="1"/>
    <col min="5635" max="5635" width="13.7109375" bestFit="1" customWidth="1"/>
    <col min="5636" max="5636" width="14" customWidth="1"/>
    <col min="5637" max="5637" width="14.7109375" customWidth="1"/>
    <col min="5638" max="5638" width="14.28515625" customWidth="1"/>
    <col min="5639" max="5639" width="10.85546875" customWidth="1"/>
    <col min="5889" max="5889" width="0.28515625" customWidth="1"/>
    <col min="5890" max="5890" width="61.28515625" customWidth="1"/>
    <col min="5891" max="5891" width="13.7109375" bestFit="1" customWidth="1"/>
    <col min="5892" max="5892" width="14" customWidth="1"/>
    <col min="5893" max="5893" width="14.7109375" customWidth="1"/>
    <col min="5894" max="5894" width="14.28515625" customWidth="1"/>
    <col min="5895" max="5895" width="10.85546875" customWidth="1"/>
    <col min="6145" max="6145" width="0.28515625" customWidth="1"/>
    <col min="6146" max="6146" width="61.28515625" customWidth="1"/>
    <col min="6147" max="6147" width="13.7109375" bestFit="1" customWidth="1"/>
    <col min="6148" max="6148" width="14" customWidth="1"/>
    <col min="6149" max="6149" width="14.7109375" customWidth="1"/>
    <col min="6150" max="6150" width="14.28515625" customWidth="1"/>
    <col min="6151" max="6151" width="10.85546875" customWidth="1"/>
    <col min="6401" max="6401" width="0.28515625" customWidth="1"/>
    <col min="6402" max="6402" width="61.28515625" customWidth="1"/>
    <col min="6403" max="6403" width="13.7109375" bestFit="1" customWidth="1"/>
    <col min="6404" max="6404" width="14" customWidth="1"/>
    <col min="6405" max="6405" width="14.7109375" customWidth="1"/>
    <col min="6406" max="6406" width="14.28515625" customWidth="1"/>
    <col min="6407" max="6407" width="10.85546875" customWidth="1"/>
    <col min="6657" max="6657" width="0.28515625" customWidth="1"/>
    <col min="6658" max="6658" width="61.28515625" customWidth="1"/>
    <col min="6659" max="6659" width="13.7109375" bestFit="1" customWidth="1"/>
    <col min="6660" max="6660" width="14" customWidth="1"/>
    <col min="6661" max="6661" width="14.7109375" customWidth="1"/>
    <col min="6662" max="6662" width="14.28515625" customWidth="1"/>
    <col min="6663" max="6663" width="10.85546875" customWidth="1"/>
    <col min="6913" max="6913" width="0.28515625" customWidth="1"/>
    <col min="6914" max="6914" width="61.28515625" customWidth="1"/>
    <col min="6915" max="6915" width="13.7109375" bestFit="1" customWidth="1"/>
    <col min="6916" max="6916" width="14" customWidth="1"/>
    <col min="6917" max="6917" width="14.7109375" customWidth="1"/>
    <col min="6918" max="6918" width="14.28515625" customWidth="1"/>
    <col min="6919" max="6919" width="10.85546875" customWidth="1"/>
    <col min="7169" max="7169" width="0.28515625" customWidth="1"/>
    <col min="7170" max="7170" width="61.28515625" customWidth="1"/>
    <col min="7171" max="7171" width="13.7109375" bestFit="1" customWidth="1"/>
    <col min="7172" max="7172" width="14" customWidth="1"/>
    <col min="7173" max="7173" width="14.7109375" customWidth="1"/>
    <col min="7174" max="7174" width="14.28515625" customWidth="1"/>
    <col min="7175" max="7175" width="10.85546875" customWidth="1"/>
    <col min="7425" max="7425" width="0.28515625" customWidth="1"/>
    <col min="7426" max="7426" width="61.28515625" customWidth="1"/>
    <col min="7427" max="7427" width="13.7109375" bestFit="1" customWidth="1"/>
    <col min="7428" max="7428" width="14" customWidth="1"/>
    <col min="7429" max="7429" width="14.7109375" customWidth="1"/>
    <col min="7430" max="7430" width="14.28515625" customWidth="1"/>
    <col min="7431" max="7431" width="10.85546875" customWidth="1"/>
    <col min="7681" max="7681" width="0.28515625" customWidth="1"/>
    <col min="7682" max="7682" width="61.28515625" customWidth="1"/>
    <col min="7683" max="7683" width="13.7109375" bestFit="1" customWidth="1"/>
    <col min="7684" max="7684" width="14" customWidth="1"/>
    <col min="7685" max="7685" width="14.7109375" customWidth="1"/>
    <col min="7686" max="7686" width="14.28515625" customWidth="1"/>
    <col min="7687" max="7687" width="10.85546875" customWidth="1"/>
    <col min="7937" max="7937" width="0.28515625" customWidth="1"/>
    <col min="7938" max="7938" width="61.28515625" customWidth="1"/>
    <col min="7939" max="7939" width="13.7109375" bestFit="1" customWidth="1"/>
    <col min="7940" max="7940" width="14" customWidth="1"/>
    <col min="7941" max="7941" width="14.7109375" customWidth="1"/>
    <col min="7942" max="7942" width="14.28515625" customWidth="1"/>
    <col min="7943" max="7943" width="10.85546875" customWidth="1"/>
    <col min="8193" max="8193" width="0.28515625" customWidth="1"/>
    <col min="8194" max="8194" width="61.28515625" customWidth="1"/>
    <col min="8195" max="8195" width="13.7109375" bestFit="1" customWidth="1"/>
    <col min="8196" max="8196" width="14" customWidth="1"/>
    <col min="8197" max="8197" width="14.7109375" customWidth="1"/>
    <col min="8198" max="8198" width="14.28515625" customWidth="1"/>
    <col min="8199" max="8199" width="10.85546875" customWidth="1"/>
    <col min="8449" max="8449" width="0.28515625" customWidth="1"/>
    <col min="8450" max="8450" width="61.28515625" customWidth="1"/>
    <col min="8451" max="8451" width="13.7109375" bestFit="1" customWidth="1"/>
    <col min="8452" max="8452" width="14" customWidth="1"/>
    <col min="8453" max="8453" width="14.7109375" customWidth="1"/>
    <col min="8454" max="8454" width="14.28515625" customWidth="1"/>
    <col min="8455" max="8455" width="10.85546875" customWidth="1"/>
    <col min="8705" max="8705" width="0.28515625" customWidth="1"/>
    <col min="8706" max="8706" width="61.28515625" customWidth="1"/>
    <col min="8707" max="8707" width="13.7109375" bestFit="1" customWidth="1"/>
    <col min="8708" max="8708" width="14" customWidth="1"/>
    <col min="8709" max="8709" width="14.7109375" customWidth="1"/>
    <col min="8710" max="8710" width="14.28515625" customWidth="1"/>
    <col min="8711" max="8711" width="10.85546875" customWidth="1"/>
    <col min="8961" max="8961" width="0.28515625" customWidth="1"/>
    <col min="8962" max="8962" width="61.28515625" customWidth="1"/>
    <col min="8963" max="8963" width="13.7109375" bestFit="1" customWidth="1"/>
    <col min="8964" max="8964" width="14" customWidth="1"/>
    <col min="8965" max="8965" width="14.7109375" customWidth="1"/>
    <col min="8966" max="8966" width="14.28515625" customWidth="1"/>
    <col min="8967" max="8967" width="10.85546875" customWidth="1"/>
    <col min="9217" max="9217" width="0.28515625" customWidth="1"/>
    <col min="9218" max="9218" width="61.28515625" customWidth="1"/>
    <col min="9219" max="9219" width="13.7109375" bestFit="1" customWidth="1"/>
    <col min="9220" max="9220" width="14" customWidth="1"/>
    <col min="9221" max="9221" width="14.7109375" customWidth="1"/>
    <col min="9222" max="9222" width="14.28515625" customWidth="1"/>
    <col min="9223" max="9223" width="10.85546875" customWidth="1"/>
    <col min="9473" max="9473" width="0.28515625" customWidth="1"/>
    <col min="9474" max="9474" width="61.28515625" customWidth="1"/>
    <col min="9475" max="9475" width="13.7109375" bestFit="1" customWidth="1"/>
    <col min="9476" max="9476" width="14" customWidth="1"/>
    <col min="9477" max="9477" width="14.7109375" customWidth="1"/>
    <col min="9478" max="9478" width="14.28515625" customWidth="1"/>
    <col min="9479" max="9479" width="10.85546875" customWidth="1"/>
    <col min="9729" max="9729" width="0.28515625" customWidth="1"/>
    <col min="9730" max="9730" width="61.28515625" customWidth="1"/>
    <col min="9731" max="9731" width="13.7109375" bestFit="1" customWidth="1"/>
    <col min="9732" max="9732" width="14" customWidth="1"/>
    <col min="9733" max="9733" width="14.7109375" customWidth="1"/>
    <col min="9734" max="9734" width="14.28515625" customWidth="1"/>
    <col min="9735" max="9735" width="10.85546875" customWidth="1"/>
    <col min="9985" max="9985" width="0.28515625" customWidth="1"/>
    <col min="9986" max="9986" width="61.28515625" customWidth="1"/>
    <col min="9987" max="9987" width="13.7109375" bestFit="1" customWidth="1"/>
    <col min="9988" max="9988" width="14" customWidth="1"/>
    <col min="9989" max="9989" width="14.7109375" customWidth="1"/>
    <col min="9990" max="9990" width="14.28515625" customWidth="1"/>
    <col min="9991" max="9991" width="10.85546875" customWidth="1"/>
    <col min="10241" max="10241" width="0.28515625" customWidth="1"/>
    <col min="10242" max="10242" width="61.28515625" customWidth="1"/>
    <col min="10243" max="10243" width="13.7109375" bestFit="1" customWidth="1"/>
    <col min="10244" max="10244" width="14" customWidth="1"/>
    <col min="10245" max="10245" width="14.7109375" customWidth="1"/>
    <col min="10246" max="10246" width="14.28515625" customWidth="1"/>
    <col min="10247" max="10247" width="10.85546875" customWidth="1"/>
    <col min="10497" max="10497" width="0.28515625" customWidth="1"/>
    <col min="10498" max="10498" width="61.28515625" customWidth="1"/>
    <col min="10499" max="10499" width="13.7109375" bestFit="1" customWidth="1"/>
    <col min="10500" max="10500" width="14" customWidth="1"/>
    <col min="10501" max="10501" width="14.7109375" customWidth="1"/>
    <col min="10502" max="10502" width="14.28515625" customWidth="1"/>
    <col min="10503" max="10503" width="10.85546875" customWidth="1"/>
    <col min="10753" max="10753" width="0.28515625" customWidth="1"/>
    <col min="10754" max="10754" width="61.28515625" customWidth="1"/>
    <col min="10755" max="10755" width="13.7109375" bestFit="1" customWidth="1"/>
    <col min="10756" max="10756" width="14" customWidth="1"/>
    <col min="10757" max="10757" width="14.7109375" customWidth="1"/>
    <col min="10758" max="10758" width="14.28515625" customWidth="1"/>
    <col min="10759" max="10759" width="10.85546875" customWidth="1"/>
    <col min="11009" max="11009" width="0.28515625" customWidth="1"/>
    <col min="11010" max="11010" width="61.28515625" customWidth="1"/>
    <col min="11011" max="11011" width="13.7109375" bestFit="1" customWidth="1"/>
    <col min="11012" max="11012" width="14" customWidth="1"/>
    <col min="11013" max="11013" width="14.7109375" customWidth="1"/>
    <col min="11014" max="11014" width="14.28515625" customWidth="1"/>
    <col min="11015" max="11015" width="10.85546875" customWidth="1"/>
    <col min="11265" max="11265" width="0.28515625" customWidth="1"/>
    <col min="11266" max="11266" width="61.28515625" customWidth="1"/>
    <col min="11267" max="11267" width="13.7109375" bestFit="1" customWidth="1"/>
    <col min="11268" max="11268" width="14" customWidth="1"/>
    <col min="11269" max="11269" width="14.7109375" customWidth="1"/>
    <col min="11270" max="11270" width="14.28515625" customWidth="1"/>
    <col min="11271" max="11271" width="10.85546875" customWidth="1"/>
    <col min="11521" max="11521" width="0.28515625" customWidth="1"/>
    <col min="11522" max="11522" width="61.28515625" customWidth="1"/>
    <col min="11523" max="11523" width="13.7109375" bestFit="1" customWidth="1"/>
    <col min="11524" max="11524" width="14" customWidth="1"/>
    <col min="11525" max="11525" width="14.7109375" customWidth="1"/>
    <col min="11526" max="11526" width="14.28515625" customWidth="1"/>
    <col min="11527" max="11527" width="10.85546875" customWidth="1"/>
    <col min="11777" max="11777" width="0.28515625" customWidth="1"/>
    <col min="11778" max="11778" width="61.28515625" customWidth="1"/>
    <col min="11779" max="11779" width="13.7109375" bestFit="1" customWidth="1"/>
    <col min="11780" max="11780" width="14" customWidth="1"/>
    <col min="11781" max="11781" width="14.7109375" customWidth="1"/>
    <col min="11782" max="11782" width="14.28515625" customWidth="1"/>
    <col min="11783" max="11783" width="10.85546875" customWidth="1"/>
    <col min="12033" max="12033" width="0.28515625" customWidth="1"/>
    <col min="12034" max="12034" width="61.28515625" customWidth="1"/>
    <col min="12035" max="12035" width="13.7109375" bestFit="1" customWidth="1"/>
    <col min="12036" max="12036" width="14" customWidth="1"/>
    <col min="12037" max="12037" width="14.7109375" customWidth="1"/>
    <col min="12038" max="12038" width="14.28515625" customWidth="1"/>
    <col min="12039" max="12039" width="10.85546875" customWidth="1"/>
    <col min="12289" max="12289" width="0.28515625" customWidth="1"/>
    <col min="12290" max="12290" width="61.28515625" customWidth="1"/>
    <col min="12291" max="12291" width="13.7109375" bestFit="1" customWidth="1"/>
    <col min="12292" max="12292" width="14" customWidth="1"/>
    <col min="12293" max="12293" width="14.7109375" customWidth="1"/>
    <col min="12294" max="12294" width="14.28515625" customWidth="1"/>
    <col min="12295" max="12295" width="10.85546875" customWidth="1"/>
    <col min="12545" max="12545" width="0.28515625" customWidth="1"/>
    <col min="12546" max="12546" width="61.28515625" customWidth="1"/>
    <col min="12547" max="12547" width="13.7109375" bestFit="1" customWidth="1"/>
    <col min="12548" max="12548" width="14" customWidth="1"/>
    <col min="12549" max="12549" width="14.7109375" customWidth="1"/>
    <col min="12550" max="12550" width="14.28515625" customWidth="1"/>
    <col min="12551" max="12551" width="10.85546875" customWidth="1"/>
    <col min="12801" max="12801" width="0.28515625" customWidth="1"/>
    <col min="12802" max="12802" width="61.28515625" customWidth="1"/>
    <col min="12803" max="12803" width="13.7109375" bestFit="1" customWidth="1"/>
    <col min="12804" max="12804" width="14" customWidth="1"/>
    <col min="12805" max="12805" width="14.7109375" customWidth="1"/>
    <col min="12806" max="12806" width="14.28515625" customWidth="1"/>
    <col min="12807" max="12807" width="10.85546875" customWidth="1"/>
    <col min="13057" max="13057" width="0.28515625" customWidth="1"/>
    <col min="13058" max="13058" width="61.28515625" customWidth="1"/>
    <col min="13059" max="13059" width="13.7109375" bestFit="1" customWidth="1"/>
    <col min="13060" max="13060" width="14" customWidth="1"/>
    <col min="13061" max="13061" width="14.7109375" customWidth="1"/>
    <col min="13062" max="13062" width="14.28515625" customWidth="1"/>
    <col min="13063" max="13063" width="10.85546875" customWidth="1"/>
    <col min="13313" max="13313" width="0.28515625" customWidth="1"/>
    <col min="13314" max="13314" width="61.28515625" customWidth="1"/>
    <col min="13315" max="13315" width="13.7109375" bestFit="1" customWidth="1"/>
    <col min="13316" max="13316" width="14" customWidth="1"/>
    <col min="13317" max="13317" width="14.7109375" customWidth="1"/>
    <col min="13318" max="13318" width="14.28515625" customWidth="1"/>
    <col min="13319" max="13319" width="10.85546875" customWidth="1"/>
    <col min="13569" max="13569" width="0.28515625" customWidth="1"/>
    <col min="13570" max="13570" width="61.28515625" customWidth="1"/>
    <col min="13571" max="13571" width="13.7109375" bestFit="1" customWidth="1"/>
    <col min="13572" max="13572" width="14" customWidth="1"/>
    <col min="13573" max="13573" width="14.7109375" customWidth="1"/>
    <col min="13574" max="13574" width="14.28515625" customWidth="1"/>
    <col min="13575" max="13575" width="10.85546875" customWidth="1"/>
    <col min="13825" max="13825" width="0.28515625" customWidth="1"/>
    <col min="13826" max="13826" width="61.28515625" customWidth="1"/>
    <col min="13827" max="13827" width="13.7109375" bestFit="1" customWidth="1"/>
    <col min="13828" max="13828" width="14" customWidth="1"/>
    <col min="13829" max="13829" width="14.7109375" customWidth="1"/>
    <col min="13830" max="13830" width="14.28515625" customWidth="1"/>
    <col min="13831" max="13831" width="10.85546875" customWidth="1"/>
    <col min="14081" max="14081" width="0.28515625" customWidth="1"/>
    <col min="14082" max="14082" width="61.28515625" customWidth="1"/>
    <col min="14083" max="14083" width="13.7109375" bestFit="1" customWidth="1"/>
    <col min="14084" max="14084" width="14" customWidth="1"/>
    <col min="14085" max="14085" width="14.7109375" customWidth="1"/>
    <col min="14086" max="14086" width="14.28515625" customWidth="1"/>
    <col min="14087" max="14087" width="10.85546875" customWidth="1"/>
    <col min="14337" max="14337" width="0.28515625" customWidth="1"/>
    <col min="14338" max="14338" width="61.28515625" customWidth="1"/>
    <col min="14339" max="14339" width="13.7109375" bestFit="1" customWidth="1"/>
    <col min="14340" max="14340" width="14" customWidth="1"/>
    <col min="14341" max="14341" width="14.7109375" customWidth="1"/>
    <col min="14342" max="14342" width="14.28515625" customWidth="1"/>
    <col min="14343" max="14343" width="10.85546875" customWidth="1"/>
    <col min="14593" max="14593" width="0.28515625" customWidth="1"/>
    <col min="14594" max="14594" width="61.28515625" customWidth="1"/>
    <col min="14595" max="14595" width="13.7109375" bestFit="1" customWidth="1"/>
    <col min="14596" max="14596" width="14" customWidth="1"/>
    <col min="14597" max="14597" width="14.7109375" customWidth="1"/>
    <col min="14598" max="14598" width="14.28515625" customWidth="1"/>
    <col min="14599" max="14599" width="10.85546875" customWidth="1"/>
    <col min="14849" max="14849" width="0.28515625" customWidth="1"/>
    <col min="14850" max="14850" width="61.28515625" customWidth="1"/>
    <col min="14851" max="14851" width="13.7109375" bestFit="1" customWidth="1"/>
    <col min="14852" max="14852" width="14" customWidth="1"/>
    <col min="14853" max="14853" width="14.7109375" customWidth="1"/>
    <col min="14854" max="14854" width="14.28515625" customWidth="1"/>
    <col min="14855" max="14855" width="10.85546875" customWidth="1"/>
    <col min="15105" max="15105" width="0.28515625" customWidth="1"/>
    <col min="15106" max="15106" width="61.28515625" customWidth="1"/>
    <col min="15107" max="15107" width="13.7109375" bestFit="1" customWidth="1"/>
    <col min="15108" max="15108" width="14" customWidth="1"/>
    <col min="15109" max="15109" width="14.7109375" customWidth="1"/>
    <col min="15110" max="15110" width="14.28515625" customWidth="1"/>
    <col min="15111" max="15111" width="10.85546875" customWidth="1"/>
    <col min="15361" max="15361" width="0.28515625" customWidth="1"/>
    <col min="15362" max="15362" width="61.28515625" customWidth="1"/>
    <col min="15363" max="15363" width="13.7109375" bestFit="1" customWidth="1"/>
    <col min="15364" max="15364" width="14" customWidth="1"/>
    <col min="15365" max="15365" width="14.7109375" customWidth="1"/>
    <col min="15366" max="15366" width="14.28515625" customWidth="1"/>
    <col min="15367" max="15367" width="10.85546875" customWidth="1"/>
    <col min="15617" max="15617" width="0.28515625" customWidth="1"/>
    <col min="15618" max="15618" width="61.28515625" customWidth="1"/>
    <col min="15619" max="15619" width="13.7109375" bestFit="1" customWidth="1"/>
    <col min="15620" max="15620" width="14" customWidth="1"/>
    <col min="15621" max="15621" width="14.7109375" customWidth="1"/>
    <col min="15622" max="15622" width="14.28515625" customWidth="1"/>
    <col min="15623" max="15623" width="10.85546875" customWidth="1"/>
    <col min="15873" max="15873" width="0.28515625" customWidth="1"/>
    <col min="15874" max="15874" width="61.28515625" customWidth="1"/>
    <col min="15875" max="15875" width="13.7109375" bestFit="1" customWidth="1"/>
    <col min="15876" max="15876" width="14" customWidth="1"/>
    <col min="15877" max="15877" width="14.7109375" customWidth="1"/>
    <col min="15878" max="15878" width="14.28515625" customWidth="1"/>
    <col min="15879" max="15879" width="10.85546875" customWidth="1"/>
    <col min="16129" max="16129" width="0.28515625" customWidth="1"/>
    <col min="16130" max="16130" width="61.28515625" customWidth="1"/>
    <col min="16131" max="16131" width="13.7109375" bestFit="1" customWidth="1"/>
    <col min="16132" max="16132" width="14" customWidth="1"/>
    <col min="16133" max="16133" width="14.7109375" customWidth="1"/>
    <col min="16134" max="16134" width="14.28515625" customWidth="1"/>
    <col min="16135" max="16135" width="10.85546875" customWidth="1"/>
  </cols>
  <sheetData>
    <row r="2" spans="2:7" ht="15.75" x14ac:dyDescent="0.25">
      <c r="B2" s="358" t="s">
        <v>217</v>
      </c>
      <c r="C2" s="358"/>
      <c r="D2" s="358"/>
      <c r="E2" s="358"/>
      <c r="F2" s="358"/>
      <c r="G2" s="358"/>
    </row>
    <row r="3" spans="2:7" ht="41.25" customHeight="1" x14ac:dyDescent="0.25">
      <c r="B3" s="359" t="s">
        <v>218</v>
      </c>
      <c r="C3" s="360" t="s">
        <v>219</v>
      </c>
      <c r="D3" s="360" t="s">
        <v>220</v>
      </c>
      <c r="E3" s="359" t="s">
        <v>221</v>
      </c>
      <c r="F3" s="361" t="s">
        <v>222</v>
      </c>
      <c r="G3" s="361" t="s">
        <v>223</v>
      </c>
    </row>
    <row r="4" spans="2:7" ht="38.25" customHeight="1" x14ac:dyDescent="0.25">
      <c r="B4" s="16" t="s">
        <v>107</v>
      </c>
      <c r="C4" s="362">
        <v>1200000</v>
      </c>
      <c r="D4" s="362">
        <v>8500000</v>
      </c>
      <c r="E4" s="362">
        <v>11000000</v>
      </c>
      <c r="F4" s="362">
        <f>C4+D4+E4</f>
        <v>20700000</v>
      </c>
      <c r="G4" s="363" t="s">
        <v>224</v>
      </c>
    </row>
    <row r="5" spans="2:7" ht="38.25" customHeight="1" x14ac:dyDescent="0.25">
      <c r="B5" s="16" t="s">
        <v>225</v>
      </c>
      <c r="C5" s="362">
        <v>1200000</v>
      </c>
      <c r="D5" s="362">
        <v>1000000</v>
      </c>
      <c r="E5" s="362">
        <v>2000000</v>
      </c>
      <c r="F5" s="362">
        <f t="shared" ref="F5:F10" si="0">C5+D5+E5</f>
        <v>4200000</v>
      </c>
      <c r="G5" s="363" t="s">
        <v>226</v>
      </c>
    </row>
    <row r="6" spans="2:7" ht="38.25" customHeight="1" x14ac:dyDescent="0.25">
      <c r="B6" s="16" t="s">
        <v>227</v>
      </c>
      <c r="C6" s="362">
        <v>1500000</v>
      </c>
      <c r="D6" s="362">
        <v>2000000</v>
      </c>
      <c r="E6" s="362">
        <v>1300000</v>
      </c>
      <c r="F6" s="362">
        <f t="shared" si="0"/>
        <v>4800000</v>
      </c>
      <c r="G6" s="16" t="s">
        <v>228</v>
      </c>
    </row>
    <row r="7" spans="2:7" ht="38.25" customHeight="1" x14ac:dyDescent="0.25">
      <c r="B7" s="16" t="s">
        <v>229</v>
      </c>
      <c r="C7" s="362">
        <v>500000</v>
      </c>
      <c r="D7" s="362">
        <v>500000</v>
      </c>
      <c r="E7" s="362">
        <v>500000</v>
      </c>
      <c r="F7" s="362">
        <f t="shared" si="0"/>
        <v>1500000</v>
      </c>
      <c r="G7" s="16" t="s">
        <v>228</v>
      </c>
    </row>
    <row r="8" spans="2:7" ht="38.25" customHeight="1" x14ac:dyDescent="0.25">
      <c r="B8" s="16" t="s">
        <v>230</v>
      </c>
      <c r="C8" s="362">
        <v>800000</v>
      </c>
      <c r="D8" s="362">
        <v>1000000</v>
      </c>
      <c r="E8" s="362">
        <v>1200000</v>
      </c>
      <c r="F8" s="362">
        <f t="shared" si="0"/>
        <v>3000000</v>
      </c>
      <c r="G8" s="16" t="s">
        <v>228</v>
      </c>
    </row>
    <row r="9" spans="2:7" ht="38.25" customHeight="1" x14ac:dyDescent="0.25">
      <c r="B9" s="16" t="s">
        <v>231</v>
      </c>
      <c r="C9" s="362"/>
      <c r="D9" s="362"/>
      <c r="E9" s="362">
        <v>2315545.8199999998</v>
      </c>
      <c r="F9" s="362">
        <f t="shared" si="0"/>
        <v>2315545.8199999998</v>
      </c>
      <c r="G9" s="16" t="s">
        <v>232</v>
      </c>
    </row>
    <row r="10" spans="2:7" ht="38.25" customHeight="1" x14ac:dyDescent="0.25">
      <c r="B10" s="16" t="s">
        <v>233</v>
      </c>
      <c r="C10" s="362"/>
      <c r="D10" s="362"/>
      <c r="E10" s="362">
        <v>2500000</v>
      </c>
      <c r="F10" s="362">
        <f t="shared" si="0"/>
        <v>2500000</v>
      </c>
      <c r="G10" s="16" t="s">
        <v>234</v>
      </c>
    </row>
    <row r="11" spans="2:7" ht="38.25" customHeight="1" x14ac:dyDescent="0.25">
      <c r="B11" s="364" t="s">
        <v>235</v>
      </c>
      <c r="C11" s="364">
        <f>SUM(C4:C10)</f>
        <v>5200000</v>
      </c>
      <c r="D11" s="364">
        <f>SUM(D4:D10)</f>
        <v>13000000</v>
      </c>
      <c r="E11" s="364">
        <f>SUM(E4:E10)</f>
        <v>20815545.82</v>
      </c>
      <c r="F11" s="364">
        <f>SUM(F4:F10)</f>
        <v>39015545.82</v>
      </c>
      <c r="G11" s="364"/>
    </row>
  </sheetData>
  <mergeCells count="1">
    <mergeCell ref="B2:G2"/>
  </mergeCells>
  <pageMargins left="0" right="0" top="0" bottom="0" header="0.3" footer="0.3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D9818-56C4-4A96-ABC0-4B01D6C63235}">
  <dimension ref="A3:C22"/>
  <sheetViews>
    <sheetView workbookViewId="0">
      <selection activeCell="C23" sqref="C23"/>
    </sheetView>
  </sheetViews>
  <sheetFormatPr defaultRowHeight="15" x14ac:dyDescent="0.25"/>
  <cols>
    <col min="1" max="1" width="38.140625" bestFit="1" customWidth="1"/>
    <col min="2" max="2" width="46" customWidth="1"/>
    <col min="3" max="3" width="41.7109375" bestFit="1" customWidth="1"/>
    <col min="257" max="257" width="38.140625" bestFit="1" customWidth="1"/>
    <col min="258" max="258" width="46" customWidth="1"/>
    <col min="259" max="259" width="41.7109375" bestFit="1" customWidth="1"/>
    <col min="513" max="513" width="38.140625" bestFit="1" customWidth="1"/>
    <col min="514" max="514" width="46" customWidth="1"/>
    <col min="515" max="515" width="41.7109375" bestFit="1" customWidth="1"/>
    <col min="769" max="769" width="38.140625" bestFit="1" customWidth="1"/>
    <col min="770" max="770" width="46" customWidth="1"/>
    <col min="771" max="771" width="41.7109375" bestFit="1" customWidth="1"/>
    <col min="1025" max="1025" width="38.140625" bestFit="1" customWidth="1"/>
    <col min="1026" max="1026" width="46" customWidth="1"/>
    <col min="1027" max="1027" width="41.7109375" bestFit="1" customWidth="1"/>
    <col min="1281" max="1281" width="38.140625" bestFit="1" customWidth="1"/>
    <col min="1282" max="1282" width="46" customWidth="1"/>
    <col min="1283" max="1283" width="41.7109375" bestFit="1" customWidth="1"/>
    <col min="1537" max="1537" width="38.140625" bestFit="1" customWidth="1"/>
    <col min="1538" max="1538" width="46" customWidth="1"/>
    <col min="1539" max="1539" width="41.7109375" bestFit="1" customWidth="1"/>
    <col min="1793" max="1793" width="38.140625" bestFit="1" customWidth="1"/>
    <col min="1794" max="1794" width="46" customWidth="1"/>
    <col min="1795" max="1795" width="41.7109375" bestFit="1" customWidth="1"/>
    <col min="2049" max="2049" width="38.140625" bestFit="1" customWidth="1"/>
    <col min="2050" max="2050" width="46" customWidth="1"/>
    <col min="2051" max="2051" width="41.7109375" bestFit="1" customWidth="1"/>
    <col min="2305" max="2305" width="38.140625" bestFit="1" customWidth="1"/>
    <col min="2306" max="2306" width="46" customWidth="1"/>
    <col min="2307" max="2307" width="41.7109375" bestFit="1" customWidth="1"/>
    <col min="2561" max="2561" width="38.140625" bestFit="1" customWidth="1"/>
    <col min="2562" max="2562" width="46" customWidth="1"/>
    <col min="2563" max="2563" width="41.7109375" bestFit="1" customWidth="1"/>
    <col min="2817" max="2817" width="38.140625" bestFit="1" customWidth="1"/>
    <col min="2818" max="2818" width="46" customWidth="1"/>
    <col min="2819" max="2819" width="41.7109375" bestFit="1" customWidth="1"/>
    <col min="3073" max="3073" width="38.140625" bestFit="1" customWidth="1"/>
    <col min="3074" max="3074" width="46" customWidth="1"/>
    <col min="3075" max="3075" width="41.7109375" bestFit="1" customWidth="1"/>
    <col min="3329" max="3329" width="38.140625" bestFit="1" customWidth="1"/>
    <col min="3330" max="3330" width="46" customWidth="1"/>
    <col min="3331" max="3331" width="41.7109375" bestFit="1" customWidth="1"/>
    <col min="3585" max="3585" width="38.140625" bestFit="1" customWidth="1"/>
    <col min="3586" max="3586" width="46" customWidth="1"/>
    <col min="3587" max="3587" width="41.7109375" bestFit="1" customWidth="1"/>
    <col min="3841" max="3841" width="38.140625" bestFit="1" customWidth="1"/>
    <col min="3842" max="3842" width="46" customWidth="1"/>
    <col min="3843" max="3843" width="41.7109375" bestFit="1" customWidth="1"/>
    <col min="4097" max="4097" width="38.140625" bestFit="1" customWidth="1"/>
    <col min="4098" max="4098" width="46" customWidth="1"/>
    <col min="4099" max="4099" width="41.7109375" bestFit="1" customWidth="1"/>
    <col min="4353" max="4353" width="38.140625" bestFit="1" customWidth="1"/>
    <col min="4354" max="4354" width="46" customWidth="1"/>
    <col min="4355" max="4355" width="41.7109375" bestFit="1" customWidth="1"/>
    <col min="4609" max="4609" width="38.140625" bestFit="1" customWidth="1"/>
    <col min="4610" max="4610" width="46" customWidth="1"/>
    <col min="4611" max="4611" width="41.7109375" bestFit="1" customWidth="1"/>
    <col min="4865" max="4865" width="38.140625" bestFit="1" customWidth="1"/>
    <col min="4866" max="4866" width="46" customWidth="1"/>
    <col min="4867" max="4867" width="41.7109375" bestFit="1" customWidth="1"/>
    <col min="5121" max="5121" width="38.140625" bestFit="1" customWidth="1"/>
    <col min="5122" max="5122" width="46" customWidth="1"/>
    <col min="5123" max="5123" width="41.7109375" bestFit="1" customWidth="1"/>
    <col min="5377" max="5377" width="38.140625" bestFit="1" customWidth="1"/>
    <col min="5378" max="5378" width="46" customWidth="1"/>
    <col min="5379" max="5379" width="41.7109375" bestFit="1" customWidth="1"/>
    <col min="5633" max="5633" width="38.140625" bestFit="1" customWidth="1"/>
    <col min="5634" max="5634" width="46" customWidth="1"/>
    <col min="5635" max="5635" width="41.7109375" bestFit="1" customWidth="1"/>
    <col min="5889" max="5889" width="38.140625" bestFit="1" customWidth="1"/>
    <col min="5890" max="5890" width="46" customWidth="1"/>
    <col min="5891" max="5891" width="41.7109375" bestFit="1" customWidth="1"/>
    <col min="6145" max="6145" width="38.140625" bestFit="1" customWidth="1"/>
    <col min="6146" max="6146" width="46" customWidth="1"/>
    <col min="6147" max="6147" width="41.7109375" bestFit="1" customWidth="1"/>
    <col min="6401" max="6401" width="38.140625" bestFit="1" customWidth="1"/>
    <col min="6402" max="6402" width="46" customWidth="1"/>
    <col min="6403" max="6403" width="41.7109375" bestFit="1" customWidth="1"/>
    <col min="6657" max="6657" width="38.140625" bestFit="1" customWidth="1"/>
    <col min="6658" max="6658" width="46" customWidth="1"/>
    <col min="6659" max="6659" width="41.7109375" bestFit="1" customWidth="1"/>
    <col min="6913" max="6913" width="38.140625" bestFit="1" customWidth="1"/>
    <col min="6914" max="6914" width="46" customWidth="1"/>
    <col min="6915" max="6915" width="41.7109375" bestFit="1" customWidth="1"/>
    <col min="7169" max="7169" width="38.140625" bestFit="1" customWidth="1"/>
    <col min="7170" max="7170" width="46" customWidth="1"/>
    <col min="7171" max="7171" width="41.7109375" bestFit="1" customWidth="1"/>
    <col min="7425" max="7425" width="38.140625" bestFit="1" customWidth="1"/>
    <col min="7426" max="7426" width="46" customWidth="1"/>
    <col min="7427" max="7427" width="41.7109375" bestFit="1" customWidth="1"/>
    <col min="7681" max="7681" width="38.140625" bestFit="1" customWidth="1"/>
    <col min="7682" max="7682" width="46" customWidth="1"/>
    <col min="7683" max="7683" width="41.7109375" bestFit="1" customWidth="1"/>
    <col min="7937" max="7937" width="38.140625" bestFit="1" customWidth="1"/>
    <col min="7938" max="7938" width="46" customWidth="1"/>
    <col min="7939" max="7939" width="41.7109375" bestFit="1" customWidth="1"/>
    <col min="8193" max="8193" width="38.140625" bestFit="1" customWidth="1"/>
    <col min="8194" max="8194" width="46" customWidth="1"/>
    <col min="8195" max="8195" width="41.7109375" bestFit="1" customWidth="1"/>
    <col min="8449" max="8449" width="38.140625" bestFit="1" customWidth="1"/>
    <col min="8450" max="8450" width="46" customWidth="1"/>
    <col min="8451" max="8451" width="41.7109375" bestFit="1" customWidth="1"/>
    <col min="8705" max="8705" width="38.140625" bestFit="1" customWidth="1"/>
    <col min="8706" max="8706" width="46" customWidth="1"/>
    <col min="8707" max="8707" width="41.7109375" bestFit="1" customWidth="1"/>
    <col min="8961" max="8961" width="38.140625" bestFit="1" customWidth="1"/>
    <col min="8962" max="8962" width="46" customWidth="1"/>
    <col min="8963" max="8963" width="41.7109375" bestFit="1" customWidth="1"/>
    <col min="9217" max="9217" width="38.140625" bestFit="1" customWidth="1"/>
    <col min="9218" max="9218" width="46" customWidth="1"/>
    <col min="9219" max="9219" width="41.7109375" bestFit="1" customWidth="1"/>
    <col min="9473" max="9473" width="38.140625" bestFit="1" customWidth="1"/>
    <col min="9474" max="9474" width="46" customWidth="1"/>
    <col min="9475" max="9475" width="41.7109375" bestFit="1" customWidth="1"/>
    <col min="9729" max="9729" width="38.140625" bestFit="1" customWidth="1"/>
    <col min="9730" max="9730" width="46" customWidth="1"/>
    <col min="9731" max="9731" width="41.7109375" bestFit="1" customWidth="1"/>
    <col min="9985" max="9985" width="38.140625" bestFit="1" customWidth="1"/>
    <col min="9986" max="9986" width="46" customWidth="1"/>
    <col min="9987" max="9987" width="41.7109375" bestFit="1" customWidth="1"/>
    <col min="10241" max="10241" width="38.140625" bestFit="1" customWidth="1"/>
    <col min="10242" max="10242" width="46" customWidth="1"/>
    <col min="10243" max="10243" width="41.7109375" bestFit="1" customWidth="1"/>
    <col min="10497" max="10497" width="38.140625" bestFit="1" customWidth="1"/>
    <col min="10498" max="10498" width="46" customWidth="1"/>
    <col min="10499" max="10499" width="41.7109375" bestFit="1" customWidth="1"/>
    <col min="10753" max="10753" width="38.140625" bestFit="1" customWidth="1"/>
    <col min="10754" max="10754" width="46" customWidth="1"/>
    <col min="10755" max="10755" width="41.7109375" bestFit="1" customWidth="1"/>
    <col min="11009" max="11009" width="38.140625" bestFit="1" customWidth="1"/>
    <col min="11010" max="11010" width="46" customWidth="1"/>
    <col min="11011" max="11011" width="41.7109375" bestFit="1" customWidth="1"/>
    <col min="11265" max="11265" width="38.140625" bestFit="1" customWidth="1"/>
    <col min="11266" max="11266" width="46" customWidth="1"/>
    <col min="11267" max="11267" width="41.7109375" bestFit="1" customWidth="1"/>
    <col min="11521" max="11521" width="38.140625" bestFit="1" customWidth="1"/>
    <col min="11522" max="11522" width="46" customWidth="1"/>
    <col min="11523" max="11523" width="41.7109375" bestFit="1" customWidth="1"/>
    <col min="11777" max="11777" width="38.140625" bestFit="1" customWidth="1"/>
    <col min="11778" max="11778" width="46" customWidth="1"/>
    <col min="11779" max="11779" width="41.7109375" bestFit="1" customWidth="1"/>
    <col min="12033" max="12033" width="38.140625" bestFit="1" customWidth="1"/>
    <col min="12034" max="12034" width="46" customWidth="1"/>
    <col min="12035" max="12035" width="41.7109375" bestFit="1" customWidth="1"/>
    <col min="12289" max="12289" width="38.140625" bestFit="1" customWidth="1"/>
    <col min="12290" max="12290" width="46" customWidth="1"/>
    <col min="12291" max="12291" width="41.7109375" bestFit="1" customWidth="1"/>
    <col min="12545" max="12545" width="38.140625" bestFit="1" customWidth="1"/>
    <col min="12546" max="12546" width="46" customWidth="1"/>
    <col min="12547" max="12547" width="41.7109375" bestFit="1" customWidth="1"/>
    <col min="12801" max="12801" width="38.140625" bestFit="1" customWidth="1"/>
    <col min="12802" max="12802" width="46" customWidth="1"/>
    <col min="12803" max="12803" width="41.7109375" bestFit="1" customWidth="1"/>
    <col min="13057" max="13057" width="38.140625" bestFit="1" customWidth="1"/>
    <col min="13058" max="13058" width="46" customWidth="1"/>
    <col min="13059" max="13059" width="41.7109375" bestFit="1" customWidth="1"/>
    <col min="13313" max="13313" width="38.140625" bestFit="1" customWidth="1"/>
    <col min="13314" max="13314" width="46" customWidth="1"/>
    <col min="13315" max="13315" width="41.7109375" bestFit="1" customWidth="1"/>
    <col min="13569" max="13569" width="38.140625" bestFit="1" customWidth="1"/>
    <col min="13570" max="13570" width="46" customWidth="1"/>
    <col min="13571" max="13571" width="41.7109375" bestFit="1" customWidth="1"/>
    <col min="13825" max="13825" width="38.140625" bestFit="1" customWidth="1"/>
    <col min="13826" max="13826" width="46" customWidth="1"/>
    <col min="13827" max="13827" width="41.7109375" bestFit="1" customWidth="1"/>
    <col min="14081" max="14081" width="38.140625" bestFit="1" customWidth="1"/>
    <col min="14082" max="14082" width="46" customWidth="1"/>
    <col min="14083" max="14083" width="41.7109375" bestFit="1" customWidth="1"/>
    <col min="14337" max="14337" width="38.140625" bestFit="1" customWidth="1"/>
    <col min="14338" max="14338" width="46" customWidth="1"/>
    <col min="14339" max="14339" width="41.7109375" bestFit="1" customWidth="1"/>
    <col min="14593" max="14593" width="38.140625" bestFit="1" customWidth="1"/>
    <col min="14594" max="14594" width="46" customWidth="1"/>
    <col min="14595" max="14595" width="41.7109375" bestFit="1" customWidth="1"/>
    <col min="14849" max="14849" width="38.140625" bestFit="1" customWidth="1"/>
    <col min="14850" max="14850" width="46" customWidth="1"/>
    <col min="14851" max="14851" width="41.7109375" bestFit="1" customWidth="1"/>
    <col min="15105" max="15105" width="38.140625" bestFit="1" customWidth="1"/>
    <col min="15106" max="15106" width="46" customWidth="1"/>
    <col min="15107" max="15107" width="41.7109375" bestFit="1" customWidth="1"/>
    <col min="15361" max="15361" width="38.140625" bestFit="1" customWidth="1"/>
    <col min="15362" max="15362" width="46" customWidth="1"/>
    <col min="15363" max="15363" width="41.7109375" bestFit="1" customWidth="1"/>
    <col min="15617" max="15617" width="38.140625" bestFit="1" customWidth="1"/>
    <col min="15618" max="15618" width="46" customWidth="1"/>
    <col min="15619" max="15619" width="41.7109375" bestFit="1" customWidth="1"/>
    <col min="15873" max="15873" width="38.140625" bestFit="1" customWidth="1"/>
    <col min="15874" max="15874" width="46" customWidth="1"/>
    <col min="15875" max="15875" width="41.7109375" bestFit="1" customWidth="1"/>
    <col min="16129" max="16129" width="38.140625" bestFit="1" customWidth="1"/>
    <col min="16130" max="16130" width="46" customWidth="1"/>
    <col min="16131" max="16131" width="41.7109375" bestFit="1" customWidth="1"/>
  </cols>
  <sheetData>
    <row r="3" spans="1:3" ht="18.75" x14ac:dyDescent="0.3">
      <c r="A3" s="365">
        <v>2027</v>
      </c>
      <c r="B3" s="365"/>
      <c r="C3" s="365"/>
    </row>
    <row r="4" spans="1:3" ht="15.75" x14ac:dyDescent="0.25">
      <c r="A4" s="366" t="s">
        <v>236</v>
      </c>
      <c r="B4" s="366" t="s">
        <v>237</v>
      </c>
      <c r="C4" s="366" t="s">
        <v>238</v>
      </c>
    </row>
    <row r="5" spans="1:3" ht="30" x14ac:dyDescent="0.25">
      <c r="A5" s="367" t="s">
        <v>239</v>
      </c>
      <c r="B5" s="367" t="s">
        <v>240</v>
      </c>
      <c r="C5" s="367" t="s">
        <v>241</v>
      </c>
    </row>
    <row r="6" spans="1:3" ht="15.75" x14ac:dyDescent="0.25">
      <c r="A6" s="368" t="s">
        <v>242</v>
      </c>
      <c r="B6" s="368"/>
      <c r="C6" s="368"/>
    </row>
    <row r="7" spans="1:3" x14ac:dyDescent="0.25">
      <c r="A7" s="369" t="s">
        <v>243</v>
      </c>
      <c r="B7" s="369"/>
      <c r="C7" s="369"/>
    </row>
    <row r="8" spans="1:3" x14ac:dyDescent="0.25">
      <c r="A8" s="369" t="s">
        <v>244</v>
      </c>
      <c r="B8" s="369"/>
      <c r="C8" s="369"/>
    </row>
    <row r="9" spans="1:3" x14ac:dyDescent="0.25">
      <c r="A9" s="369" t="s">
        <v>245</v>
      </c>
      <c r="B9" s="369"/>
      <c r="C9" s="369"/>
    </row>
    <row r="10" spans="1:3" ht="15.75" x14ac:dyDescent="0.25">
      <c r="A10" s="370" t="s">
        <v>236</v>
      </c>
      <c r="B10" s="370" t="s">
        <v>237</v>
      </c>
      <c r="C10" s="370" t="s">
        <v>238</v>
      </c>
    </row>
    <row r="11" spans="1:3" ht="30" x14ac:dyDescent="0.25">
      <c r="A11" s="367" t="s">
        <v>246</v>
      </c>
      <c r="B11" s="367" t="s">
        <v>247</v>
      </c>
      <c r="C11" s="367" t="s">
        <v>248</v>
      </c>
    </row>
    <row r="12" spans="1:3" x14ac:dyDescent="0.25">
      <c r="A12" s="371" t="s">
        <v>242</v>
      </c>
      <c r="B12" s="371"/>
      <c r="C12" s="371"/>
    </row>
    <row r="13" spans="1:3" x14ac:dyDescent="0.25">
      <c r="A13" s="372" t="s">
        <v>249</v>
      </c>
      <c r="B13" s="373"/>
      <c r="C13" s="374"/>
    </row>
    <row r="14" spans="1:3" x14ac:dyDescent="0.25">
      <c r="A14" s="372" t="s">
        <v>250</v>
      </c>
      <c r="B14" s="373"/>
      <c r="C14" s="374"/>
    </row>
    <row r="15" spans="1:3" x14ac:dyDescent="0.25">
      <c r="A15" s="372" t="s">
        <v>251</v>
      </c>
      <c r="B15" s="373"/>
      <c r="C15" s="374"/>
    </row>
    <row r="22" spans="2:2" x14ac:dyDescent="0.25">
      <c r="B22" t="s">
        <v>252</v>
      </c>
    </row>
  </sheetData>
  <mergeCells count="9">
    <mergeCell ref="A13:C13"/>
    <mergeCell ref="A14:C14"/>
    <mergeCell ref="A15:C15"/>
    <mergeCell ref="A3:C3"/>
    <mergeCell ref="A6:C6"/>
    <mergeCell ref="A7:C7"/>
    <mergeCell ref="A8:C8"/>
    <mergeCell ref="A9:C9"/>
    <mergeCell ref="A12:C12"/>
  </mergeCells>
  <pageMargins left="0" right="0" top="0" bottom="0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Buxheti 2027-2029</vt:lpstr>
      <vt:lpstr>Tabela 4.1 2027-2029</vt:lpstr>
      <vt:lpstr>Tabela 4.2  2027-2029</vt:lpstr>
      <vt:lpstr>Tabela 4.3  2027-2029</vt:lpstr>
      <vt:lpstr>Buxhetimi Gjinor</vt:lpstr>
      <vt:lpstr>Projektet me Donator</vt:lpstr>
      <vt:lpstr>Treguesit e Performances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Besnik m. Salihu</dc:creator>
  <cp:lastModifiedBy>Besnik m. Salihu</cp:lastModifiedBy>
  <cp:lastPrinted>2026-10-05T08:50:04Z</cp:lastPrinted>
  <dcterms:created xsi:type="dcterms:W3CDTF">2015-06-05T18:17:20Z</dcterms:created>
  <dcterms:modified xsi:type="dcterms:W3CDTF">2026-10-05T08:50:21Z</dcterms:modified>
</cp:coreProperties>
</file>