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FABC92C-3653-40A7-94C0-A318F5896A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xheti" sheetId="1" r:id="rId1"/>
    <sheet name="Pagat 2027" sheetId="11" r:id="rId2"/>
    <sheet name="Mallrat 2027-2029" sheetId="6" r:id="rId3"/>
    <sheet name="Komunale 2027-2029" sheetId="8" r:id="rId4"/>
    <sheet name="Subvencionet 2027-2029" sheetId="7" r:id="rId5"/>
    <sheet name="Kapitale 2027" sheetId="9" r:id="rId6"/>
    <sheet name="Buxhetimi Gjinor" sheetId="12" r:id="rId7"/>
    <sheet name="Objektivat dhe Treguesit" sheetId="13" r:id="rId8"/>
    <sheet name="Projektet me Donatoret " sheetId="10" r:id="rId9"/>
  </sheets>
  <externalReferences>
    <externalReference r:id="rId10"/>
  </externalReferences>
  <definedNames>
    <definedName name="_xlnm.Print_Area" localSheetId="0">Buxheti!$A$1:$E$21</definedName>
    <definedName name="_xlnm.Print_Area" localSheetId="5">'Kapitale 2027'!$A$1:$H$31</definedName>
    <definedName name="_xlnm.Print_Area" localSheetId="2">'Mallrat 2027-2029'!$A$1:$O$203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9" i="12" l="1"/>
  <c r="D29" i="12"/>
  <c r="G28" i="12"/>
  <c r="H28" i="12" s="1"/>
  <c r="D28" i="12"/>
  <c r="D27" i="12"/>
  <c r="D26" i="12"/>
  <c r="G17" i="12"/>
  <c r="F17" i="12"/>
  <c r="F18" i="12" s="1"/>
  <c r="E17" i="12"/>
  <c r="D17" i="12"/>
  <c r="D18" i="12" s="1"/>
  <c r="C17" i="12"/>
  <c r="C18" i="12" s="1"/>
  <c r="G16" i="12"/>
  <c r="G18" i="12" s="1"/>
  <c r="E16" i="12"/>
  <c r="E18" i="12" s="1"/>
  <c r="G9" i="12"/>
  <c r="F9" i="12"/>
  <c r="F24" i="9"/>
  <c r="C19" i="1"/>
  <c r="C15" i="1"/>
  <c r="E22" i="11"/>
  <c r="E18" i="11"/>
  <c r="D18" i="11"/>
  <c r="J33" i="9" l="1"/>
  <c r="G28" i="9"/>
  <c r="F28" i="9"/>
  <c r="D28" i="9"/>
  <c r="J15" i="9"/>
  <c r="E9" i="9"/>
  <c r="H3" i="9"/>
  <c r="H28" i="9" s="1"/>
  <c r="C3" i="9"/>
  <c r="C28" i="9" s="1"/>
  <c r="E28" i="9" s="1"/>
  <c r="E18" i="7"/>
  <c r="C19" i="7"/>
  <c r="E19" i="7" s="1"/>
  <c r="E20" i="7"/>
  <c r="E21" i="7"/>
  <c r="E22" i="7"/>
  <c r="E23" i="7"/>
  <c r="E24" i="7"/>
  <c r="E25" i="7"/>
  <c r="C26" i="7"/>
  <c r="E26" i="7" s="1"/>
  <c r="D26" i="7"/>
  <c r="E25" i="11"/>
  <c r="D25" i="11"/>
  <c r="D28" i="8"/>
  <c r="C28" i="8"/>
  <c r="E27" i="8"/>
  <c r="E26" i="8"/>
  <c r="E25" i="8"/>
  <c r="E24" i="8"/>
  <c r="D19" i="8"/>
  <c r="C19" i="8"/>
  <c r="E18" i="8"/>
  <c r="E17" i="8"/>
  <c r="E16" i="8"/>
  <c r="E15" i="8"/>
  <c r="D39" i="7"/>
  <c r="E38" i="7"/>
  <c r="E37" i="7"/>
  <c r="E36" i="7"/>
  <c r="E35" i="7"/>
  <c r="E34" i="7"/>
  <c r="E33" i="7"/>
  <c r="C32" i="7"/>
  <c r="E32" i="7" s="1"/>
  <c r="E31" i="7"/>
  <c r="C66" i="6"/>
  <c r="C135" i="6"/>
  <c r="C154" i="6"/>
  <c r="C203" i="6" s="1"/>
  <c r="H185" i="6"/>
  <c r="O185" i="6" s="1"/>
  <c r="D98" i="6"/>
  <c r="O98" i="6" s="1"/>
  <c r="H117" i="6"/>
  <c r="O117" i="6" s="1"/>
  <c r="I135" i="6"/>
  <c r="N203" i="6"/>
  <c r="M203" i="6"/>
  <c r="L203" i="6"/>
  <c r="K203" i="6"/>
  <c r="J203" i="6"/>
  <c r="I203" i="6"/>
  <c r="G203" i="6"/>
  <c r="F203" i="6"/>
  <c r="O202" i="6"/>
  <c r="O201" i="6"/>
  <c r="O200" i="6"/>
  <c r="O199" i="6"/>
  <c r="O198" i="6"/>
  <c r="O197" i="6"/>
  <c r="O196" i="6"/>
  <c r="O195" i="6"/>
  <c r="O194" i="6"/>
  <c r="O193" i="6"/>
  <c r="O192" i="6"/>
  <c r="O191" i="6"/>
  <c r="O190" i="6"/>
  <c r="O189" i="6"/>
  <c r="O188" i="6"/>
  <c r="O187" i="6"/>
  <c r="O186" i="6"/>
  <c r="O184" i="6"/>
  <c r="O183" i="6"/>
  <c r="O182" i="6"/>
  <c r="D181" i="6"/>
  <c r="O181" i="6" s="1"/>
  <c r="O180" i="6"/>
  <c r="O179" i="6"/>
  <c r="O178" i="6"/>
  <c r="O177" i="6"/>
  <c r="O176" i="6"/>
  <c r="O175" i="6"/>
  <c r="O174" i="6"/>
  <c r="O173" i="6"/>
  <c r="O172" i="6"/>
  <c r="O171" i="6"/>
  <c r="O170" i="6"/>
  <c r="O169" i="6"/>
  <c r="O168" i="6"/>
  <c r="O167" i="6"/>
  <c r="O166" i="6"/>
  <c r="E165" i="6"/>
  <c r="E203" i="6" s="1"/>
  <c r="B164" i="6"/>
  <c r="O164" i="6" s="1"/>
  <c r="B163" i="6"/>
  <c r="O163" i="6" s="1"/>
  <c r="B162" i="6"/>
  <c r="O161" i="6"/>
  <c r="O160" i="6"/>
  <c r="O159" i="6"/>
  <c r="O158" i="6"/>
  <c r="O157" i="6"/>
  <c r="O156" i="6"/>
  <c r="O155" i="6"/>
  <c r="O153" i="6"/>
  <c r="O152" i="6"/>
  <c r="O151" i="6"/>
  <c r="O150" i="6"/>
  <c r="O149" i="6"/>
  <c r="O148" i="6"/>
  <c r="O147" i="6"/>
  <c r="O146" i="6"/>
  <c r="O145" i="6"/>
  <c r="O144" i="6"/>
  <c r="O143" i="6"/>
  <c r="O142" i="6"/>
  <c r="O141" i="6"/>
  <c r="H140" i="6"/>
  <c r="N135" i="6"/>
  <c r="M135" i="6"/>
  <c r="L135" i="6"/>
  <c r="K135" i="6"/>
  <c r="J135" i="6"/>
  <c r="G135" i="6"/>
  <c r="F135" i="6"/>
  <c r="O134" i="6"/>
  <c r="O133" i="6"/>
  <c r="O132" i="6"/>
  <c r="O131" i="6"/>
  <c r="O130" i="6"/>
  <c r="O129" i="6"/>
  <c r="O128" i="6"/>
  <c r="O127" i="6"/>
  <c r="O126" i="6"/>
  <c r="O125" i="6"/>
  <c r="O124" i="6"/>
  <c r="O123" i="6"/>
  <c r="O122" i="6"/>
  <c r="O121" i="6"/>
  <c r="O120" i="6"/>
  <c r="O119" i="6"/>
  <c r="O118" i="6"/>
  <c r="O116" i="6"/>
  <c r="O115" i="6"/>
  <c r="O114" i="6"/>
  <c r="D113" i="6"/>
  <c r="O113" i="6" s="1"/>
  <c r="O112" i="6"/>
  <c r="O111" i="6"/>
  <c r="O110" i="6"/>
  <c r="O109" i="6"/>
  <c r="O108" i="6"/>
  <c r="O107" i="6"/>
  <c r="O106" i="6"/>
  <c r="O105" i="6"/>
  <c r="O104" i="6"/>
  <c r="O103" i="6"/>
  <c r="O102" i="6"/>
  <c r="O101" i="6"/>
  <c r="O100" i="6"/>
  <c r="O99" i="6"/>
  <c r="E97" i="6"/>
  <c r="E135" i="6" s="1"/>
  <c r="B96" i="6"/>
  <c r="O96" i="6" s="1"/>
  <c r="B95" i="6"/>
  <c r="O95" i="6" s="1"/>
  <c r="B94" i="6"/>
  <c r="O93" i="6"/>
  <c r="O92" i="6"/>
  <c r="O91" i="6"/>
  <c r="O90" i="6"/>
  <c r="O89" i="6"/>
  <c r="O88" i="6"/>
  <c r="O87" i="6"/>
  <c r="O86" i="6"/>
  <c r="O85" i="6"/>
  <c r="O84" i="6"/>
  <c r="O83" i="6"/>
  <c r="O82" i="6"/>
  <c r="O81" i="6"/>
  <c r="O80" i="6"/>
  <c r="O79" i="6"/>
  <c r="O78" i="6"/>
  <c r="O77" i="6"/>
  <c r="O76" i="6"/>
  <c r="O75" i="6"/>
  <c r="O74" i="6"/>
  <c r="O73" i="6"/>
  <c r="H72" i="6"/>
  <c r="C25" i="11"/>
  <c r="D44" i="6"/>
  <c r="O61" i="6"/>
  <c r="E4" i="1"/>
  <c r="E3" i="9" l="1"/>
  <c r="H135" i="6"/>
  <c r="O165" i="6"/>
  <c r="O154" i="6"/>
  <c r="B203" i="6"/>
  <c r="B135" i="6"/>
  <c r="O162" i="6"/>
  <c r="O97" i="6"/>
  <c r="O94" i="6"/>
  <c r="H203" i="6"/>
  <c r="D203" i="6"/>
  <c r="D135" i="6"/>
  <c r="E28" i="8"/>
  <c r="E19" i="8"/>
  <c r="C39" i="7"/>
  <c r="E39" i="7" s="1"/>
  <c r="O140" i="6"/>
  <c r="O203" i="6" s="1"/>
  <c r="O72" i="6"/>
  <c r="D11" i="10"/>
  <c r="E11" i="10"/>
  <c r="C11" i="10"/>
  <c r="D66" i="6"/>
  <c r="F66" i="6"/>
  <c r="G66" i="6"/>
  <c r="I66" i="6"/>
  <c r="J66" i="6"/>
  <c r="K66" i="6"/>
  <c r="L66" i="6"/>
  <c r="M66" i="6"/>
  <c r="N66" i="6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2" i="6"/>
  <c r="O63" i="6"/>
  <c r="O64" i="6"/>
  <c r="O65" i="6"/>
  <c r="F5" i="10"/>
  <c r="F6" i="10"/>
  <c r="F7" i="10"/>
  <c r="F8" i="10"/>
  <c r="F9" i="10"/>
  <c r="F10" i="10"/>
  <c r="D9" i="8"/>
  <c r="C9" i="8"/>
  <c r="E8" i="8"/>
  <c r="E7" i="8"/>
  <c r="E6" i="8"/>
  <c r="E5" i="8"/>
  <c r="E12" i="7"/>
  <c r="E11" i="7"/>
  <c r="E10" i="7"/>
  <c r="E9" i="7"/>
  <c r="E8" i="7"/>
  <c r="D13" i="7"/>
  <c r="C6" i="7"/>
  <c r="C13" i="7" s="1"/>
  <c r="E5" i="7"/>
  <c r="E28" i="6"/>
  <c r="E66" i="6" s="1"/>
  <c r="B27" i="6"/>
  <c r="O27" i="6" s="1"/>
  <c r="B26" i="6"/>
  <c r="O26" i="6" s="1"/>
  <c r="B25" i="6"/>
  <c r="O25" i="6" s="1"/>
  <c r="H3" i="6"/>
  <c r="H66" i="6" s="1"/>
  <c r="O3" i="6" l="1"/>
  <c r="O66" i="6" s="1"/>
  <c r="O135" i="6"/>
  <c r="E9" i="8"/>
  <c r="E6" i="7"/>
  <c r="B66" i="6"/>
  <c r="F4" i="10"/>
  <c r="F11" i="10" s="1"/>
  <c r="E13" i="7"/>
  <c r="E7" i="7"/>
  <c r="E20" i="1" l="1"/>
  <c r="D20" i="1"/>
  <c r="E8" i="1"/>
  <c r="E10" i="1" s="1"/>
  <c r="E12" i="1" s="1"/>
  <c r="D8" i="1"/>
  <c r="D10" i="1" s="1"/>
  <c r="D12" i="1" s="1"/>
  <c r="C8" i="1"/>
  <c r="C10" i="1" s="1"/>
  <c r="C12" i="1" s="1"/>
  <c r="C20" i="1"/>
</calcChain>
</file>

<file path=xl/sharedStrings.xml><?xml version="1.0" encoding="utf-8"?>
<sst xmlns="http://schemas.openxmlformats.org/spreadsheetml/2006/main" count="482" uniqueCount="252">
  <si>
    <t>VITET</t>
  </si>
  <si>
    <t>GRANTI I PËRGJITHSHËM</t>
  </si>
  <si>
    <t>GRANTI SPECIFIK I ARSIMIT</t>
  </si>
  <si>
    <t>GRANTI SPECIFIK I SHËNDETËSISË</t>
  </si>
  <si>
    <t>Ndërtimi i shtëpive për komunitetin për personat me aftësi të kufizuar</t>
  </si>
  <si>
    <t>TOTAL GRANTI</t>
  </si>
  <si>
    <t>LIGJI I OBILIQIT 05/L-044</t>
  </si>
  <si>
    <t>TOTALI:</t>
  </si>
  <si>
    <t>Paga dhe meditje</t>
  </si>
  <si>
    <t>Mallra dhe sherbime</t>
  </si>
  <si>
    <t>Shpenzime komunale</t>
  </si>
  <si>
    <t>Subvencione dhe transfere</t>
  </si>
  <si>
    <t>Investime kapitale</t>
  </si>
  <si>
    <t>Pershkrimi</t>
  </si>
  <si>
    <t>Administrata</t>
  </si>
  <si>
    <t>Shendetsia</t>
  </si>
  <si>
    <t>DKA</t>
  </si>
  <si>
    <t>Z. Kryetarit</t>
  </si>
  <si>
    <t>Z. Kuvendit</t>
  </si>
  <si>
    <t>Infrastruktura</t>
  </si>
  <si>
    <t>DSHPE</t>
  </si>
  <si>
    <t>Pl .Mjedisor</t>
  </si>
  <si>
    <t>Qerdhja</t>
  </si>
  <si>
    <t>ZLK</t>
  </si>
  <si>
    <t>DKRS</t>
  </si>
  <si>
    <t>TOTAL</t>
  </si>
  <si>
    <t>Material Administrative</t>
  </si>
  <si>
    <t>Material Laboratorik</t>
  </si>
  <si>
    <t>Material Ampullar</t>
  </si>
  <si>
    <t>Material Stomatologjik</t>
  </si>
  <si>
    <t>Material Gjinekologjik - Radiologjik</t>
  </si>
  <si>
    <t>Material Administativo Shendetosor</t>
  </si>
  <si>
    <t>Furnizim me oksigjen</t>
  </si>
  <si>
    <t>Trajtimi I mbetjeve mjeksore</t>
  </si>
  <si>
    <t xml:space="preserve">Material Higjenik </t>
  </si>
  <si>
    <t>Sherbimet e byfese</t>
  </si>
  <si>
    <t>Blerja e sherbimeve per IT dhe miremb.e kamerave</t>
  </si>
  <si>
    <t>Furnizim me Tonera dhe servisim</t>
  </si>
  <si>
    <t>Petty Cash</t>
  </si>
  <si>
    <t>Derivate per vetura</t>
  </si>
  <si>
    <t>Derivate per gjenerator dhe kaldaja</t>
  </si>
  <si>
    <t>Sherbimet e autolarjes</t>
  </si>
  <si>
    <t>Regjistrimi dhe sigurimi I automjeteve</t>
  </si>
  <si>
    <t>Mirmbajtja e veturave</t>
  </si>
  <si>
    <t>Mbushja e aparateve sigurise</t>
  </si>
  <si>
    <t xml:space="preserve">Mirmbajtja e ndiqimit Publik  </t>
  </si>
  <si>
    <t xml:space="preserve">Sinjalizimi horizontal dhe vertikal  </t>
  </si>
  <si>
    <t>Hartimi I projekteve</t>
  </si>
  <si>
    <t>Kredit kartela</t>
  </si>
  <si>
    <t>Meditje per Udhetime zyrtare</t>
  </si>
  <si>
    <t>Shp.udhtime zyrtare</t>
  </si>
  <si>
    <t>Praktik profesionale</t>
  </si>
  <si>
    <t>Sherbimet per nxenes</t>
  </si>
  <si>
    <t>Sherbimet per shkollat</t>
  </si>
  <si>
    <t>Avans per udhetime zyratre</t>
  </si>
  <si>
    <t>Mirenjohje</t>
  </si>
  <si>
    <t>Dreka zyrtare</t>
  </si>
  <si>
    <t>Kontrata mbi veper eksperta</t>
  </si>
  <si>
    <t>Rastet emergjente</t>
  </si>
  <si>
    <t xml:space="preserve">Mirembajtja e objektit  komunes shtepia e kultures  </t>
  </si>
  <si>
    <t>Mirembajtja e rrugeve, mbyllja e gropave</t>
  </si>
  <si>
    <t>Telefonia Mobile</t>
  </si>
  <si>
    <t>Pastrimi I borës</t>
  </si>
  <si>
    <t>Rrenimi I objekteve</t>
  </si>
  <si>
    <t xml:space="preserve">DDD </t>
  </si>
  <si>
    <t>Dru dhe pelet</t>
  </si>
  <si>
    <t>Trajnimet per shkolla</t>
  </si>
  <si>
    <t>Mirembajtja rutinore/deponit ilegale</t>
  </si>
  <si>
    <t>Mbjellja e drunjve</t>
  </si>
  <si>
    <t>Mirmbajtja e parqeve,trotuareve,hapsirave publike, mirmb.e varrezave  NPL</t>
  </si>
  <si>
    <t>Tabelat e vetdisimit</t>
  </si>
  <si>
    <t xml:space="preserve">Ushqim dhe pije per Qerdhe </t>
  </si>
  <si>
    <t>Furnizim me uje dhe gota dhe koktele</t>
  </si>
  <si>
    <t>Shtruarja e rrugeve me zhavor</t>
  </si>
  <si>
    <t>Sherbimet tjera kontraktuese NPL</t>
  </si>
  <si>
    <t xml:space="preserve">Sherbimet e recepcionit, mirembajtja e shkollave  </t>
  </si>
  <si>
    <t xml:space="preserve"> </t>
  </si>
  <si>
    <t>Libreza Sanitare dhe mat sanitar</t>
  </si>
  <si>
    <t>.</t>
  </si>
  <si>
    <t>Uniforma</t>
  </si>
  <si>
    <t>Kshilla juridike</t>
  </si>
  <si>
    <t>Furnizim me lule -kurora</t>
  </si>
  <si>
    <t xml:space="preserve">Dekorimi i qytetit </t>
  </si>
  <si>
    <t>Blerja e kontinjereve</t>
  </si>
  <si>
    <t>Total</t>
  </si>
  <si>
    <t>GRANT</t>
  </si>
  <si>
    <t>THV</t>
  </si>
  <si>
    <t>TOTALI :</t>
  </si>
  <si>
    <t>TOTALI</t>
  </si>
  <si>
    <t>Instalimi i ngrohjes qendrore në qytetin e Obiliqit Kogjenerimi</t>
  </si>
  <si>
    <t>SUBVENCIONET</t>
  </si>
  <si>
    <t xml:space="preserve">GRANT </t>
  </si>
  <si>
    <t xml:space="preserve">THV </t>
  </si>
  <si>
    <t>Zyra e kryetarit</t>
  </si>
  <si>
    <t>Kultura</t>
  </si>
  <si>
    <t>Bujqesia</t>
  </si>
  <si>
    <t>QPS</t>
  </si>
  <si>
    <t>Arsimi</t>
  </si>
  <si>
    <t>DEFZH</t>
  </si>
  <si>
    <t>TOTALI:  2027</t>
  </si>
  <si>
    <t>SHPENZIMET KOMUNALE</t>
  </si>
  <si>
    <t>SHPENZIME KOMUNALE</t>
  </si>
  <si>
    <t>SHENDETESIA</t>
  </si>
  <si>
    <t>ARSIMI</t>
  </si>
  <si>
    <t>QERDHJA RRITA JONE</t>
  </si>
  <si>
    <t xml:space="preserve">TOTALI:       </t>
  </si>
  <si>
    <t>TË HYRAT VETANAKE 2025-2027</t>
  </si>
  <si>
    <t>Fondi per inovacion nxenes</t>
  </si>
  <si>
    <t>Ndertimi I pishines gjysem olimpike</t>
  </si>
  <si>
    <t>PLANIFIKIMI I BUXHETIT 2027-2029</t>
  </si>
  <si>
    <t>TOTAL BUXHETI 2027-2029</t>
  </si>
  <si>
    <t>Mallrat 2027</t>
  </si>
  <si>
    <t>2027</t>
  </si>
  <si>
    <t>2028</t>
  </si>
  <si>
    <t>2029</t>
  </si>
  <si>
    <t>DPUPK</t>
  </si>
  <si>
    <t>Kampanja e vetdisimit</t>
  </si>
  <si>
    <t>Sherbimet për fëmijë 2-5 vjeç</t>
  </si>
  <si>
    <t xml:space="preserve">Vendosja e shenjave të rrugeve </t>
  </si>
  <si>
    <t>Trajnime te stafit ne sistemin GIS</t>
  </si>
  <si>
    <t>Planifikime rregullative urabane</t>
  </si>
  <si>
    <t>Ndërtimi I QKMF në Qytetin e Obiliqit</t>
  </si>
  <si>
    <t xml:space="preserve">EMËRTIMI I PROJEKTEVE </t>
  </si>
  <si>
    <t>BANKA BOTRORE</t>
  </si>
  <si>
    <t>BASHKIMI EUROPIAN</t>
  </si>
  <si>
    <t>PLANI</t>
  </si>
  <si>
    <t xml:space="preserve">Stacioni I marrjes së nxehtësisë(kyqja ne TCB) </t>
  </si>
  <si>
    <t>Instalimet elektrike,transformatoret për shpërndarjen e ngrohjes së qytetit</t>
  </si>
  <si>
    <t>Rrjeti I shpërndarjes së ngrohjes qendrore në Komunen e Obiliqit</t>
  </si>
  <si>
    <t>2-3 vite</t>
  </si>
  <si>
    <t>3 vite</t>
  </si>
  <si>
    <t xml:space="preserve">Ndërtimi I nënstacioneve të ngrohjes qendrore </t>
  </si>
  <si>
    <t>2-3  vite</t>
  </si>
  <si>
    <t>1-2 vite</t>
  </si>
  <si>
    <t>Trajnime te stafit shendetesor</t>
  </si>
  <si>
    <t>1 vite</t>
  </si>
  <si>
    <t>Zyra e Kryetarit</t>
  </si>
  <si>
    <t>Auditimi I brendshem</t>
  </si>
  <si>
    <t>Zyra e Kuvendit Komunal</t>
  </si>
  <si>
    <t>Inspektimet</t>
  </si>
  <si>
    <t>Prokurimi</t>
  </si>
  <si>
    <t>Buxhetimi</t>
  </si>
  <si>
    <t>Infrastruktura rrugore</t>
  </si>
  <si>
    <t>Infrastruktura Publike</t>
  </si>
  <si>
    <t xml:space="preserve">Kadastra dhe Xheodozia </t>
  </si>
  <si>
    <t>Planifikimi urban dhe Inspekcioni</t>
  </si>
  <si>
    <t>Planifikimi mjedisor dhe Inspekcioni</t>
  </si>
  <si>
    <t>Administrata-Arsimi</t>
  </si>
  <si>
    <t>Arsimi parashkollor dhe qerdhet</t>
  </si>
  <si>
    <t>Arsimi Fillor</t>
  </si>
  <si>
    <t>Ndërtimi i QKMF në Qytetin e Obiliqit</t>
  </si>
  <si>
    <t>D.Inspekcionit</t>
  </si>
  <si>
    <t xml:space="preserve">TOTALI </t>
  </si>
  <si>
    <t>SUBVENCIONET DHE TRANSFERET</t>
  </si>
  <si>
    <t>PLANIFIKIMI PËR VITIN 2027</t>
  </si>
  <si>
    <t xml:space="preserve">MINISTRITË E LINJAVE </t>
  </si>
  <si>
    <t xml:space="preserve">  PLANIFIKIMI I PROJEKTEVE ME DONATORË 2027-2029</t>
  </si>
  <si>
    <t>Mallrat 2028</t>
  </si>
  <si>
    <t>Mallrat 2029</t>
  </si>
  <si>
    <t>PLANIFIKIMI PËR VITIN 2028</t>
  </si>
  <si>
    <t>PLANIFIKIMI PËR VITIN 2029</t>
  </si>
  <si>
    <t>Kategoritë Ekonomike</t>
  </si>
  <si>
    <t>Pagat dhe Meditjet</t>
  </si>
  <si>
    <t>Totali :</t>
  </si>
  <si>
    <t>BUXHETIMI GJINOR 2027</t>
  </si>
  <si>
    <t>Tabela 1.Numri I punëtorëve ne Komunën e Obiliqit</t>
  </si>
  <si>
    <t>Komuna Obiliq</t>
  </si>
  <si>
    <t>Viti</t>
  </si>
  <si>
    <t>Numri i Stafit</t>
  </si>
  <si>
    <t>Numri i stafit gra</t>
  </si>
  <si>
    <t>Numri  i stafit burra</t>
  </si>
  <si>
    <t>Paga dhe meditje/shuma për gra</t>
  </si>
  <si>
    <t>Paga dhe meditje/shuma për burra</t>
  </si>
  <si>
    <t>647</t>
  </si>
  <si>
    <t>687</t>
  </si>
  <si>
    <t>Planifikimi 2027</t>
  </si>
  <si>
    <t>Tabela 2.Planifikimi për vitin 2027 Niveli i pagave në Komunë</t>
  </si>
  <si>
    <t>Niveli I pagave</t>
  </si>
  <si>
    <t>Numri total I stafit ne nivel te pagave</t>
  </si>
  <si>
    <t>Numri I burrave</t>
  </si>
  <si>
    <t>Shuma e shpenzuar per burra</t>
  </si>
  <si>
    <t>Numri i grave</t>
  </si>
  <si>
    <t>Shuma e shpenzuar per gra</t>
  </si>
  <si>
    <t>201-400</t>
  </si>
  <si>
    <t>600+</t>
  </si>
  <si>
    <t>Totali:</t>
  </si>
  <si>
    <t xml:space="preserve">Tabela 3.Numri i përfituesve të subvencioneve apo edhe shërbimeve të ofruara nga </t>
  </si>
  <si>
    <t xml:space="preserve">organizata buxhetore të drejtorive përkatëse </t>
  </si>
  <si>
    <t>Numri total I shërbimit (subvencionit të caktuar)</t>
  </si>
  <si>
    <t>Numri total I përfituesve</t>
  </si>
  <si>
    <t>Numri I përfituesve gra</t>
  </si>
  <si>
    <t>Numri I përfituesve burra</t>
  </si>
  <si>
    <t>Buxheti për gra</t>
  </si>
  <si>
    <t>Buxheti për burra</t>
  </si>
  <si>
    <t>1300</t>
  </si>
  <si>
    <t>1800</t>
  </si>
  <si>
    <t>1320</t>
  </si>
  <si>
    <t>1880</t>
  </si>
  <si>
    <t>OBJEKTIVI 1</t>
  </si>
  <si>
    <t>TREGUESI BAZË</t>
  </si>
  <si>
    <t>TREGUESI I SYNUAR</t>
  </si>
  <si>
    <t>Pëmirësdimi i mbikqyrjes së aktiviteteve për përformacë të mirë</t>
  </si>
  <si>
    <t>Numri i treguesve të përformancës</t>
  </si>
  <si>
    <t>Renditja në vendin e tretë  për % e IK</t>
  </si>
  <si>
    <t>Aktivitetet</t>
  </si>
  <si>
    <t>Rishikimi i procedurave për përmirësimin e përformancës</t>
  </si>
  <si>
    <t>Grumbullimi dhe raportimi mbi aktivitetet për përmirësimin e përformancës</t>
  </si>
  <si>
    <t>Kryerja e hetimeve për aktivitetet e synuara</t>
  </si>
  <si>
    <t>Zhvillimi i përmbledhjes së burimeve për përformancen më të mirë</t>
  </si>
  <si>
    <t>Madhësia e vlerësuar</t>
  </si>
  <si>
    <t>Madhësia e vlerësuar për përformacë më të lartë</t>
  </si>
  <si>
    <t>Bashkpunimi me ministritë e linjave dhe  donatorë  të mundshëm</t>
  </si>
  <si>
    <t>Bashkpunimi me grupet punuese për përmirësimin e përformancës komunale</t>
  </si>
  <si>
    <t xml:space="preserve">Bashkpunimi ndërkomunal mes komunave të regjionit </t>
  </si>
  <si>
    <t xml:space="preserve">  </t>
  </si>
  <si>
    <t xml:space="preserve">  PLANIFIKIMI I IVESTIMEVE PËR VITIN 2027-2029</t>
  </si>
  <si>
    <t>TOTALI 2024</t>
  </si>
  <si>
    <t>Asfaltimi i rrugëve në Obiliq</t>
  </si>
  <si>
    <t>Asfaltimi i rrugëve rurale nëpër Fshatra</t>
  </si>
  <si>
    <t>Blerja e paisjve mjeksore</t>
  </si>
  <si>
    <t>Qerdhja Lajthishtë</t>
  </si>
  <si>
    <t>Blerja e veturave elektrike</t>
  </si>
  <si>
    <t>Qarkorja e Dytë buxhetore 2027/02   nr.06/4/40-987-2/2026   e dt.14.08.2026</t>
  </si>
  <si>
    <t>Shërbimet e shëndetësisë Primare</t>
  </si>
  <si>
    <t>Zyra Komunale për Komunitete dhe Kthim</t>
  </si>
  <si>
    <t>Bujqësia,pylltaria dhe Zhvillimi rural</t>
  </si>
  <si>
    <t>Administrtata-Shëndetësia</t>
  </si>
  <si>
    <t>Shërbimet Sociale</t>
  </si>
  <si>
    <t>Shërbimet Kulturore</t>
  </si>
  <si>
    <t>Arsimi I mesëm</t>
  </si>
  <si>
    <t>QERDHJA RRITA JONË</t>
  </si>
  <si>
    <t>Ndërtimi i pishinës gjysëm olimpike</t>
  </si>
  <si>
    <t>Ndërtimi i shtëpive për komunitetin për persona me aftësi të kufizuar</t>
  </si>
  <si>
    <t xml:space="preserve">Bashkëfinancim </t>
  </si>
  <si>
    <t>Ndërtimi i parqeve me lodra në fshatrat Breznice ,Kozarice, Babimovc dhe Lajthishtë</t>
  </si>
  <si>
    <t>Ndërtimi i shtigjeve të bicikletave në rrugen Hasan Prishtina ,Llapi</t>
  </si>
  <si>
    <t>Ndërtimi i shtigjeve të bicikletave në rrugët- Afrim Zhitia,Idriz Sollova,Çlirimi,15 Prilli dhe Ferit Curri</t>
  </si>
  <si>
    <t>Blerja e automjetit të hemodializes</t>
  </si>
  <si>
    <t>Qerdhja Breznicë</t>
  </si>
  <si>
    <t>Qerdhja te Hashantë</t>
  </si>
  <si>
    <t>AMF Dardhishtë</t>
  </si>
  <si>
    <t>Financimi i zhvillimit te Qyqavices në zone turistike dhe rekreative</t>
  </si>
  <si>
    <t>Ndërtimi i kanalizimit  në Obiliq</t>
  </si>
  <si>
    <t>Ndërtimi I  trotuarit në rrugën Eqrem Qabej në Milloshevë</t>
  </si>
  <si>
    <t>Ndërtimi dhe  Rregullimi i parqeve publike</t>
  </si>
  <si>
    <t>Ndërtimi i palestres sportive në Mazgit të epërm</t>
  </si>
  <si>
    <t>Ndërtimi i nënkalimit të automjeteve te stacioni hekurudhor</t>
  </si>
  <si>
    <t>Ndërtimi i impiantit të ujrave të zeza në Obiliq</t>
  </si>
  <si>
    <t>Ndërtimi i rruges me shirit të biciklistave në Fshatine Breznicë rruga Hoxhë Breznica</t>
  </si>
  <si>
    <t>TOTALI:  2028</t>
  </si>
  <si>
    <t>TOTALI:  2029</t>
  </si>
  <si>
    <t>501-600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</si>
</sst>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0"/>
      <name val="Times New Roman"/>
      <family val="1"/>
    </font>
    <font>
      <b/>
      <sz val="14"/>
      <color theme="3"/>
      <name val="Times New Roman"/>
      <family val="1"/>
    </font>
    <font>
      <b/>
      <sz val="12"/>
      <color theme="3"/>
      <name val="Times New Roman"/>
      <family val="1"/>
    </font>
    <font>
      <b/>
      <sz val="12"/>
      <name val="Times New Roman"/>
      <family val="1"/>
    </font>
    <font>
      <b/>
      <sz val="16"/>
      <color theme="3"/>
      <name val="Times New Roman"/>
      <family val="1"/>
    </font>
    <font>
      <b/>
      <sz val="10"/>
      <color theme="1"/>
      <name val="Times New Roman"/>
      <family val="1"/>
    </font>
    <font>
      <sz val="14"/>
      <color theme="1"/>
      <name val="Calibri"/>
      <family val="2"/>
      <scheme val="minor"/>
    </font>
    <font>
      <b/>
      <u/>
      <sz val="12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84">
    <xf numFmtId="0" fontId="0" fillId="0" borderId="0" xfId="0"/>
    <xf numFmtId="0" fontId="0" fillId="0" borderId="2" xfId="0" applyFont="1" applyBorder="1"/>
    <xf numFmtId="0" fontId="3" fillId="0" borderId="2" xfId="0" applyFont="1" applyBorder="1"/>
    <xf numFmtId="0" fontId="3" fillId="0" borderId="2" xfId="0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left" wrapText="1"/>
    </xf>
    <xf numFmtId="0" fontId="6" fillId="3" borderId="0" xfId="0" applyFont="1" applyFill="1"/>
    <xf numFmtId="43" fontId="6" fillId="3" borderId="0" xfId="1" applyFont="1" applyFill="1"/>
    <xf numFmtId="43" fontId="7" fillId="3" borderId="0" xfId="1" applyFont="1" applyFill="1" applyAlignment="1">
      <alignment horizontal="center" vertical="center" wrapText="1"/>
    </xf>
    <xf numFmtId="49" fontId="8" fillId="3" borderId="2" xfId="1" applyNumberFormat="1" applyFont="1" applyFill="1" applyBorder="1" applyAlignment="1">
      <alignment horizontal="center" vertical="center" wrapText="1"/>
    </xf>
    <xf numFmtId="43" fontId="7" fillId="3" borderId="0" xfId="1" applyFont="1" applyFill="1" applyAlignment="1">
      <alignment horizontal="left" vertical="center" wrapText="1"/>
    </xf>
    <xf numFmtId="43" fontId="0" fillId="0" borderId="0" xfId="0" applyNumberFormat="1"/>
    <xf numFmtId="43" fontId="0" fillId="0" borderId="0" xfId="1" applyFont="1"/>
    <xf numFmtId="0" fontId="0" fillId="0" borderId="0" xfId="0" applyBorder="1"/>
    <xf numFmtId="43" fontId="0" fillId="0" borderId="0" xfId="1" applyFont="1" applyBorder="1"/>
    <xf numFmtId="43" fontId="4" fillId="0" borderId="0" xfId="1" applyFont="1" applyFill="1" applyBorder="1"/>
    <xf numFmtId="43" fontId="11" fillId="3" borderId="2" xfId="1" applyFont="1" applyFill="1" applyBorder="1" applyAlignment="1">
      <alignment horizontal="center" vertical="center" wrapText="1"/>
    </xf>
    <xf numFmtId="43" fontId="12" fillId="3" borderId="0" xfId="1" applyFont="1" applyFill="1" applyAlignment="1">
      <alignment horizontal="center" vertical="center" wrapText="1"/>
    </xf>
    <xf numFmtId="43" fontId="11" fillId="4" borderId="2" xfId="1" applyFont="1" applyFill="1" applyBorder="1" applyAlignment="1">
      <alignment horizontal="center" vertical="center" wrapText="1"/>
    </xf>
    <xf numFmtId="43" fontId="4" fillId="3" borderId="0" xfId="1" applyFont="1" applyFill="1" applyBorder="1"/>
    <xf numFmtId="0" fontId="6" fillId="3" borderId="0" xfId="0" applyFont="1" applyFill="1" applyAlignment="1">
      <alignment horizontal="left" wrapText="1"/>
    </xf>
    <xf numFmtId="43" fontId="9" fillId="0" borderId="0" xfId="0" applyNumberFormat="1" applyFont="1"/>
    <xf numFmtId="0" fontId="9" fillId="0" borderId="0" xfId="0" applyFont="1"/>
    <xf numFmtId="43" fontId="11" fillId="3" borderId="2" xfId="1" quotePrefix="1" applyFont="1" applyFill="1" applyBorder="1" applyAlignment="1">
      <alignment horizontal="center" vertical="center" wrapText="1"/>
    </xf>
    <xf numFmtId="0" fontId="0" fillId="0" borderId="2" xfId="0" applyBorder="1"/>
    <xf numFmtId="43" fontId="0" fillId="0" borderId="2" xfId="1" applyFont="1" applyBorder="1"/>
    <xf numFmtId="16" fontId="0" fillId="0" borderId="2" xfId="0" applyNumberFormat="1" applyBorder="1"/>
    <xf numFmtId="0" fontId="13" fillId="0" borderId="0" xfId="0" applyFont="1"/>
    <xf numFmtId="0" fontId="14" fillId="0" borderId="2" xfId="0" applyFont="1" applyBorder="1"/>
    <xf numFmtId="43" fontId="14" fillId="3" borderId="2" xfId="1" applyFont="1" applyFill="1" applyBorder="1"/>
    <xf numFmtId="43" fontId="14" fillId="0" borderId="2" xfId="1" applyFont="1" applyBorder="1"/>
    <xf numFmtId="43" fontId="15" fillId="0" borderId="2" xfId="1" applyFont="1" applyFill="1" applyBorder="1"/>
    <xf numFmtId="43" fontId="6" fillId="3" borderId="0" xfId="0" applyNumberFormat="1" applyFont="1" applyFill="1"/>
    <xf numFmtId="43" fontId="16" fillId="0" borderId="2" xfId="1" applyFont="1" applyFill="1" applyBorder="1"/>
    <xf numFmtId="0" fontId="21" fillId="0" borderId="2" xfId="0" applyFont="1" applyFill="1" applyBorder="1" applyAlignment="1">
      <alignment horizontal="left" wrapText="1"/>
    </xf>
    <xf numFmtId="43" fontId="21" fillId="0" borderId="2" xfId="1" applyFont="1" applyFill="1" applyBorder="1" applyAlignment="1">
      <alignment vertical="center"/>
    </xf>
    <xf numFmtId="0" fontId="24" fillId="6" borderId="2" xfId="0" applyFont="1" applyFill="1" applyBorder="1" applyAlignment="1">
      <alignment horizontal="left" wrapText="1"/>
    </xf>
    <xf numFmtId="43" fontId="24" fillId="6" borderId="2" xfId="1" applyFont="1" applyFill="1" applyBorder="1" applyAlignment="1">
      <alignment vertical="center"/>
    </xf>
    <xf numFmtId="43" fontId="23" fillId="3" borderId="0" xfId="1" applyFont="1" applyFill="1" applyBorder="1" applyAlignment="1">
      <alignment horizontal="left" wrapText="1"/>
    </xf>
    <xf numFmtId="43" fontId="23" fillId="3" borderId="0" xfId="1" applyFont="1" applyFill="1" applyBorder="1" applyAlignment="1">
      <alignment horizontal="center"/>
    </xf>
    <xf numFmtId="0" fontId="23" fillId="3" borderId="0" xfId="2" applyFont="1" applyFill="1" applyBorder="1" applyAlignment="1">
      <alignment horizontal="center"/>
    </xf>
    <xf numFmtId="43" fontId="14" fillId="3" borderId="0" xfId="1" applyFont="1" applyFill="1" applyAlignment="1">
      <alignment horizontal="left" wrapText="1"/>
    </xf>
    <xf numFmtId="43" fontId="14" fillId="3" borderId="0" xfId="1" applyFont="1" applyFill="1"/>
    <xf numFmtId="0" fontId="14" fillId="3" borderId="0" xfId="0" applyFont="1" applyFill="1"/>
    <xf numFmtId="0" fontId="14" fillId="3" borderId="0" xfId="0" applyFont="1" applyFill="1" applyAlignment="1">
      <alignment horizontal="left" wrapText="1"/>
    </xf>
    <xf numFmtId="43" fontId="14" fillId="3" borderId="0" xfId="0" applyNumberFormat="1" applyFont="1" applyFill="1"/>
    <xf numFmtId="0" fontId="26" fillId="0" borderId="2" xfId="0" applyFont="1" applyFill="1" applyBorder="1" applyAlignment="1">
      <alignment horizontal="left" wrapText="1"/>
    </xf>
    <xf numFmtId="0" fontId="26" fillId="3" borderId="2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11" fillId="0" borderId="0" xfId="0" applyFont="1" applyFill="1"/>
    <xf numFmtId="43" fontId="11" fillId="0" borderId="0" xfId="0" applyNumberFormat="1" applyFont="1" applyFill="1"/>
    <xf numFmtId="43" fontId="21" fillId="0" borderId="3" xfId="1" applyFont="1" applyFill="1" applyBorder="1" applyAlignment="1">
      <alignment vertical="center"/>
    </xf>
    <xf numFmtId="43" fontId="21" fillId="0" borderId="4" xfId="1" applyFont="1" applyFill="1" applyBorder="1" applyAlignment="1">
      <alignment vertical="center"/>
    </xf>
    <xf numFmtId="0" fontId="27" fillId="3" borderId="0" xfId="0" applyFont="1" applyFill="1"/>
    <xf numFmtId="0" fontId="12" fillId="3" borderId="0" xfId="0" applyFont="1" applyFill="1"/>
    <xf numFmtId="0" fontId="14" fillId="0" borderId="2" xfId="0" applyFont="1" applyBorder="1" applyAlignment="1">
      <alignment horizontal="center" vertical="center" wrapText="1"/>
    </xf>
    <xf numFmtId="43" fontId="14" fillId="0" borderId="2" xfId="1" applyFont="1" applyBorder="1" applyAlignment="1">
      <alignment vertical="center"/>
    </xf>
    <xf numFmtId="0" fontId="16" fillId="0" borderId="2" xfId="0" applyFont="1" applyBorder="1"/>
    <xf numFmtId="43" fontId="16" fillId="0" borderId="2" xfId="1" applyFont="1" applyBorder="1"/>
    <xf numFmtId="0" fontId="18" fillId="0" borderId="0" xfId="0" applyFont="1"/>
    <xf numFmtId="43" fontId="18" fillId="0" borderId="0" xfId="0" applyNumberFormat="1" applyFont="1"/>
    <xf numFmtId="0" fontId="15" fillId="0" borderId="0" xfId="0" applyFont="1"/>
    <xf numFmtId="43" fontId="18" fillId="0" borderId="0" xfId="1" applyFont="1"/>
    <xf numFmtId="0" fontId="16" fillId="0" borderId="2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/>
    <xf numFmtId="43" fontId="16" fillId="0" borderId="2" xfId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43" fontId="16" fillId="0" borderId="0" xfId="1" applyFont="1" applyFill="1" applyBorder="1" applyAlignment="1">
      <alignment horizontal="center" vertical="center" wrapText="1"/>
    </xf>
    <xf numFmtId="43" fontId="16" fillId="0" borderId="0" xfId="1" applyFont="1" applyFill="1" applyBorder="1"/>
    <xf numFmtId="0" fontId="18" fillId="0" borderId="0" xfId="0" applyFont="1" applyFill="1"/>
    <xf numFmtId="43" fontId="19" fillId="0" borderId="2" xfId="1" applyFont="1" applyFill="1" applyBorder="1"/>
    <xf numFmtId="43" fontId="18" fillId="0" borderId="0" xfId="1" applyFont="1" applyFill="1"/>
    <xf numFmtId="0" fontId="28" fillId="0" borderId="2" xfId="3" applyFont="1" applyFill="1" applyBorder="1" applyAlignment="1" applyProtection="1">
      <alignment vertical="top" wrapText="1" indent="1"/>
    </xf>
    <xf numFmtId="0" fontId="16" fillId="0" borderId="2" xfId="0" applyFont="1" applyFill="1" applyBorder="1" applyAlignment="1">
      <alignment horizontal="center"/>
    </xf>
    <xf numFmtId="0" fontId="20" fillId="0" borderId="3" xfId="0" applyFont="1" applyFill="1" applyBorder="1"/>
    <xf numFmtId="43" fontId="24" fillId="0" borderId="2" xfId="1" applyFont="1" applyFill="1" applyBorder="1"/>
    <xf numFmtId="0" fontId="16" fillId="0" borderId="2" xfId="1" applyNumberFormat="1" applyFont="1" applyFill="1" applyBorder="1" applyAlignment="1">
      <alignment horizontal="center"/>
    </xf>
    <xf numFmtId="0" fontId="29" fillId="0" borderId="0" xfId="0" applyFont="1"/>
    <xf numFmtId="0" fontId="29" fillId="0" borderId="3" xfId="0" applyFont="1" applyBorder="1"/>
    <xf numFmtId="43" fontId="26" fillId="0" borderId="2" xfId="1" applyFont="1" applyFill="1" applyBorder="1"/>
    <xf numFmtId="0" fontId="12" fillId="0" borderId="0" xfId="0" applyFont="1"/>
    <xf numFmtId="0" fontId="29" fillId="0" borderId="2" xfId="0" applyFont="1" applyBorder="1"/>
    <xf numFmtId="0" fontId="20" fillId="0" borderId="3" xfId="0" applyFont="1" applyFill="1" applyBorder="1" applyAlignment="1">
      <alignment horizontal="center"/>
    </xf>
    <xf numFmtId="43" fontId="24" fillId="0" borderId="4" xfId="1" applyFont="1" applyFill="1" applyBorder="1"/>
    <xf numFmtId="43" fontId="26" fillId="0" borderId="6" xfId="1" applyFont="1" applyFill="1" applyBorder="1"/>
    <xf numFmtId="0" fontId="26" fillId="0" borderId="2" xfId="0" applyFont="1" applyFill="1" applyBorder="1"/>
    <xf numFmtId="43" fontId="29" fillId="0" borderId="2" xfId="1" applyFont="1" applyFill="1" applyBorder="1"/>
    <xf numFmtId="0" fontId="0" fillId="3" borderId="0" xfId="0" applyFill="1"/>
    <xf numFmtId="0" fontId="31" fillId="3" borderId="0" xfId="0" applyFont="1" applyFill="1"/>
    <xf numFmtId="0" fontId="34" fillId="3" borderId="0" xfId="0" applyFont="1" applyFill="1" applyAlignment="1">
      <alignment horizontal="left"/>
    </xf>
    <xf numFmtId="43" fontId="4" fillId="3" borderId="0" xfId="1" applyFont="1" applyFill="1"/>
    <xf numFmtId="0" fontId="4" fillId="3" borderId="0" xfId="0" applyFont="1" applyFill="1"/>
    <xf numFmtId="0" fontId="35" fillId="3" borderId="2" xfId="0" applyFont="1" applyFill="1" applyBorder="1" applyAlignment="1">
      <alignment horizontal="center" vertical="center" wrapText="1"/>
    </xf>
    <xf numFmtId="43" fontId="35" fillId="3" borderId="2" xfId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/>
    </xf>
    <xf numFmtId="49" fontId="12" fillId="3" borderId="2" xfId="1" applyNumberFormat="1" applyFont="1" applyFill="1" applyBorder="1" applyAlignment="1">
      <alignment horizontal="right"/>
    </xf>
    <xf numFmtId="0" fontId="12" fillId="3" borderId="2" xfId="0" applyFont="1" applyFill="1" applyBorder="1"/>
    <xf numFmtId="43" fontId="12" fillId="3" borderId="2" xfId="1" applyFont="1" applyFill="1" applyBorder="1"/>
    <xf numFmtId="49" fontId="11" fillId="3" borderId="2" xfId="1" applyNumberFormat="1" applyFont="1" applyFill="1" applyBorder="1" applyAlignment="1">
      <alignment horizontal="right"/>
    </xf>
    <xf numFmtId="164" fontId="12" fillId="3" borderId="2" xfId="1" applyNumberFormat="1" applyFont="1" applyFill="1" applyBorder="1"/>
    <xf numFmtId="164" fontId="0" fillId="0" borderId="0" xfId="0" applyNumberFormat="1"/>
    <xf numFmtId="49" fontId="11" fillId="0" borderId="2" xfId="1" applyNumberFormat="1" applyFont="1" applyFill="1" applyBorder="1" applyAlignment="1">
      <alignment horizontal="right"/>
    </xf>
    <xf numFmtId="0" fontId="12" fillId="0" borderId="2" xfId="0" applyFont="1" applyBorder="1"/>
    <xf numFmtId="164" fontId="12" fillId="0" borderId="2" xfId="1" applyNumberFormat="1" applyFont="1" applyFill="1" applyBorder="1"/>
    <xf numFmtId="0" fontId="11" fillId="0" borderId="2" xfId="0" applyFont="1" applyBorder="1"/>
    <xf numFmtId="164" fontId="12" fillId="0" borderId="2" xfId="0" applyNumberFormat="1" applyFont="1" applyBorder="1"/>
    <xf numFmtId="0" fontId="36" fillId="3" borderId="0" xfId="0" applyFont="1" applyFill="1" applyAlignment="1">
      <alignment horizontal="left"/>
    </xf>
    <xf numFmtId="43" fontId="34" fillId="3" borderId="0" xfId="1" applyFont="1" applyFill="1"/>
    <xf numFmtId="0" fontId="34" fillId="3" borderId="0" xfId="0" applyFont="1" applyFill="1"/>
    <xf numFmtId="0" fontId="4" fillId="3" borderId="0" xfId="0" applyFont="1" applyFill="1" applyAlignment="1">
      <alignment horizontal="left"/>
    </xf>
    <xf numFmtId="0" fontId="34" fillId="3" borderId="2" xfId="0" applyFont="1" applyFill="1" applyBorder="1" applyAlignment="1">
      <alignment horizontal="left" vertical="center" wrapText="1"/>
    </xf>
    <xf numFmtId="43" fontId="34" fillId="3" borderId="2" xfId="1" applyFont="1" applyFill="1" applyBorder="1" applyAlignment="1">
      <alignment horizontal="center" vertical="center" wrapText="1"/>
    </xf>
    <xf numFmtId="0" fontId="34" fillId="3" borderId="2" xfId="0" applyFont="1" applyFill="1" applyBorder="1" applyAlignment="1">
      <alignment horizontal="center" vertical="center" wrapText="1"/>
    </xf>
    <xf numFmtId="43" fontId="34" fillId="3" borderId="3" xfId="1" applyFont="1" applyFill="1" applyBorder="1" applyAlignment="1">
      <alignment horizontal="center" vertical="center" wrapText="1"/>
    </xf>
    <xf numFmtId="43" fontId="37" fillId="3" borderId="0" xfId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3" fontId="6" fillId="3" borderId="0" xfId="1" applyFont="1" applyFill="1" applyAlignment="1">
      <alignment horizontal="center" vertical="center" wrapText="1"/>
    </xf>
    <xf numFmtId="0" fontId="3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43" fontId="4" fillId="3" borderId="0" xfId="1" applyFont="1" applyFill="1" applyBorder="1" applyAlignment="1">
      <alignment horizontal="center" vertical="center" wrapText="1"/>
    </xf>
    <xf numFmtId="0" fontId="37" fillId="3" borderId="0" xfId="0" applyFont="1" applyFill="1" applyAlignment="1">
      <alignment horizontal="left"/>
    </xf>
    <xf numFmtId="43" fontId="37" fillId="3" borderId="0" xfId="1" applyFont="1" applyFill="1"/>
    <xf numFmtId="0" fontId="37" fillId="3" borderId="0" xfId="0" applyFont="1" applyFill="1"/>
    <xf numFmtId="0" fontId="38" fillId="3" borderId="2" xfId="0" applyFont="1" applyFill="1" applyBorder="1" applyAlignment="1">
      <alignment horizontal="left"/>
    </xf>
    <xf numFmtId="43" fontId="39" fillId="3" borderId="2" xfId="1" applyFont="1" applyFill="1" applyBorder="1"/>
    <xf numFmtId="49" fontId="39" fillId="3" borderId="2" xfId="1" applyNumberFormat="1" applyFont="1" applyFill="1" applyBorder="1" applyAlignment="1">
      <alignment horizontal="right"/>
    </xf>
    <xf numFmtId="43" fontId="6" fillId="3" borderId="2" xfId="1" applyFont="1" applyFill="1" applyBorder="1"/>
    <xf numFmtId="0" fontId="34" fillId="3" borderId="2" xfId="0" applyFont="1" applyFill="1" applyBorder="1" applyAlignment="1">
      <alignment horizontal="left"/>
    </xf>
    <xf numFmtId="43" fontId="35" fillId="3" borderId="2" xfId="1" applyFont="1" applyFill="1" applyBorder="1"/>
    <xf numFmtId="43" fontId="33" fillId="3" borderId="2" xfId="1" applyFont="1" applyFill="1" applyBorder="1"/>
    <xf numFmtId="0" fontId="5" fillId="3" borderId="2" xfId="0" applyFont="1" applyFill="1" applyBorder="1" applyAlignment="1">
      <alignment horizontal="left"/>
    </xf>
    <xf numFmtId="43" fontId="11" fillId="3" borderId="2" xfId="1" applyFont="1" applyFill="1" applyBorder="1"/>
    <xf numFmtId="49" fontId="0" fillId="0" borderId="0" xfId="0" applyNumberFormat="1"/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0" fillId="0" borderId="2" xfId="0" applyFont="1" applyFill="1" applyBorder="1"/>
    <xf numFmtId="0" fontId="20" fillId="0" borderId="2" xfId="0" applyFont="1" applyFill="1" applyBorder="1" applyAlignment="1">
      <alignment horizontal="center"/>
    </xf>
    <xf numFmtId="0" fontId="17" fillId="0" borderId="2" xfId="0" applyFont="1" applyFill="1" applyBorder="1"/>
    <xf numFmtId="43" fontId="17" fillId="0" borderId="2" xfId="1" applyFont="1" applyFill="1" applyBorder="1"/>
    <xf numFmtId="0" fontId="14" fillId="0" borderId="2" xfId="0" applyFont="1" applyFill="1" applyBorder="1"/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/>
    </xf>
    <xf numFmtId="43" fontId="14" fillId="0" borderId="2" xfId="1" applyFont="1" applyFill="1" applyBorder="1"/>
    <xf numFmtId="43" fontId="11" fillId="2" borderId="2" xfId="1" quotePrefix="1" applyFont="1" applyFill="1" applyBorder="1" applyAlignment="1">
      <alignment horizontal="center" vertical="center" wrapText="1"/>
    </xf>
    <xf numFmtId="43" fontId="11" fillId="2" borderId="2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horizontal="left" vertical="center" wrapText="1"/>
    </xf>
    <xf numFmtId="43" fontId="1" fillId="2" borderId="2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horizontal="center" vertical="center" wrapText="1"/>
    </xf>
    <xf numFmtId="43" fontId="8" fillId="3" borderId="0" xfId="1" applyFont="1" applyFill="1" applyBorder="1" applyAlignment="1">
      <alignment horizontal="center" vertical="center" wrapText="1"/>
    </xf>
    <xf numFmtId="43" fontId="7" fillId="3" borderId="0" xfId="1" applyFont="1" applyFill="1" applyBorder="1" applyAlignment="1">
      <alignment horizontal="center" vertical="center" wrapText="1"/>
    </xf>
    <xf numFmtId="43" fontId="4" fillId="0" borderId="0" xfId="1" applyFont="1" applyBorder="1"/>
    <xf numFmtId="43" fontId="0" fillId="3" borderId="2" xfId="1" applyFont="1" applyFill="1" applyBorder="1" applyAlignment="1">
      <alignment horizontal="left" vertical="center" wrapText="1"/>
    </xf>
    <xf numFmtId="43" fontId="12" fillId="0" borderId="2" xfId="1" applyFont="1" applyFill="1" applyBorder="1"/>
    <xf numFmtId="0" fontId="6" fillId="0" borderId="0" xfId="0" applyFont="1"/>
    <xf numFmtId="0" fontId="34" fillId="0" borderId="0" xfId="0" applyFont="1"/>
    <xf numFmtId="0" fontId="4" fillId="0" borderId="0" xfId="0" applyFont="1"/>
    <xf numFmtId="0" fontId="3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center" vertical="center" wrapText="1"/>
    </xf>
    <xf numFmtId="49" fontId="33" fillId="3" borderId="2" xfId="1" applyNumberFormat="1" applyFont="1" applyFill="1" applyBorder="1" applyAlignment="1">
      <alignment horizontal="right"/>
    </xf>
    <xf numFmtId="0" fontId="17" fillId="0" borderId="2" xfId="0" applyFont="1" applyBorder="1" applyAlignment="1">
      <alignment horizontal="center"/>
    </xf>
    <xf numFmtId="0" fontId="25" fillId="5" borderId="2" xfId="2" applyFont="1" applyFill="1" applyBorder="1" applyAlignment="1">
      <alignment horizontal="center"/>
    </xf>
    <xf numFmtId="0" fontId="22" fillId="5" borderId="2" xfId="2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43" fontId="5" fillId="3" borderId="9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30" fillId="3" borderId="7" xfId="0" applyFont="1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2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</cellXfs>
  <cellStyles count="4">
    <cellStyle name="Comma" xfId="1" builtinId="3"/>
    <cellStyle name="Heading 1" xfId="2" builtinId="16"/>
    <cellStyle name="Hyperlink" xfId="3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10</xdr:row>
      <xdr:rowOff>125730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9383EFA-D27C-4A45-8CD0-B28B84569B98}"/>
            </a:ext>
          </a:extLst>
        </xdr:cNvPr>
        <xdr:cNvSpPr txBox="1"/>
      </xdr:nvSpPr>
      <xdr:spPr>
        <a:xfrm>
          <a:off x="6629400" y="2876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snik.m.salihu/AppData/Local/Microsoft/Windows/INetCache/Content.Outlook/V8JZ7ZS6/Copy%20of%20Qarkorja%20Buxhetore%202027%20per%20Kuvend%20e%20permisuar%202027%20-%20ndarja%20sipas%20M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xheti"/>
      <sheetName val="Mallrat 2027"/>
      <sheetName val="Komunale 2027"/>
      <sheetName val="Subvencionet 2027"/>
      <sheetName val="Kapitale 2027"/>
      <sheetName val="Donatoret 2027"/>
    </sheetNames>
    <sheetDataSet>
      <sheetData sheetId="0">
        <row r="19">
          <cell r="H19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zoomScaleNormal="100" workbookViewId="0">
      <selection activeCell="I18" sqref="I18"/>
    </sheetView>
  </sheetViews>
  <sheetFormatPr defaultRowHeight="15" x14ac:dyDescent="0.25"/>
  <cols>
    <col min="1" max="1" width="3.140625" customWidth="1"/>
    <col min="2" max="2" width="55.42578125" customWidth="1"/>
    <col min="3" max="3" width="20" customWidth="1"/>
    <col min="4" max="4" width="19.140625" customWidth="1"/>
    <col min="5" max="5" width="19.7109375" bestFit="1" customWidth="1"/>
    <col min="6" max="6" width="15.85546875" customWidth="1"/>
    <col min="7" max="7" width="17.7109375" customWidth="1"/>
    <col min="8" max="8" width="17.42578125" customWidth="1"/>
    <col min="9" max="9" width="12.5703125" bestFit="1" customWidth="1"/>
    <col min="10" max="10" width="11" bestFit="1" customWidth="1"/>
    <col min="11" max="11" width="16" customWidth="1"/>
  </cols>
  <sheetData>
    <row r="1" spans="1:9" ht="18.75" x14ac:dyDescent="0.3">
      <c r="A1" s="1"/>
      <c r="B1" s="166" t="s">
        <v>109</v>
      </c>
      <c r="C1" s="166"/>
      <c r="D1" s="166"/>
      <c r="E1" s="166"/>
    </row>
    <row r="2" spans="1:9" ht="18.75" x14ac:dyDescent="0.3">
      <c r="A2" s="24"/>
      <c r="B2" s="166" t="s">
        <v>222</v>
      </c>
      <c r="C2" s="166"/>
      <c r="D2" s="166"/>
      <c r="E2" s="166"/>
      <c r="F2" s="11"/>
    </row>
    <row r="3" spans="1:9" ht="21" x14ac:dyDescent="0.35">
      <c r="A3" s="2"/>
      <c r="B3" s="141" t="s">
        <v>0</v>
      </c>
      <c r="C3" s="142">
        <v>2027</v>
      </c>
      <c r="D3" s="142">
        <v>2028</v>
      </c>
      <c r="E3" s="141">
        <v>2029</v>
      </c>
      <c r="F3" s="11"/>
    </row>
    <row r="4" spans="1:9" ht="21" x14ac:dyDescent="0.35">
      <c r="A4" s="2"/>
      <c r="B4" s="28" t="s">
        <v>1</v>
      </c>
      <c r="C4" s="30">
        <v>5315760</v>
      </c>
      <c r="D4" s="30">
        <v>5710459</v>
      </c>
      <c r="E4" s="30">
        <f>6153490+1</f>
        <v>6153491</v>
      </c>
      <c r="F4" s="11"/>
    </row>
    <row r="5" spans="1:9" ht="21" x14ac:dyDescent="0.35">
      <c r="A5" s="2"/>
      <c r="B5" s="28" t="s">
        <v>2</v>
      </c>
      <c r="C5" s="29">
        <v>4056661</v>
      </c>
      <c r="D5" s="30">
        <v>4178361</v>
      </c>
      <c r="E5" s="30">
        <v>4303711</v>
      </c>
      <c r="F5" s="11"/>
    </row>
    <row r="6" spans="1:9" ht="21" x14ac:dyDescent="0.35">
      <c r="A6" s="2"/>
      <c r="B6" s="28" t="s">
        <v>3</v>
      </c>
      <c r="C6" s="29">
        <v>1532038</v>
      </c>
      <c r="D6" s="30">
        <v>1577999</v>
      </c>
      <c r="E6" s="30">
        <v>1625339</v>
      </c>
      <c r="F6" s="11"/>
    </row>
    <row r="7" spans="1:9" ht="33.75" customHeight="1" x14ac:dyDescent="0.35">
      <c r="A7" s="2"/>
      <c r="B7" s="55" t="s">
        <v>4</v>
      </c>
      <c r="C7" s="56"/>
      <c r="D7" s="56">
        <v>250000</v>
      </c>
      <c r="E7" s="56">
        <v>200000</v>
      </c>
      <c r="F7" s="11"/>
    </row>
    <row r="8" spans="1:9" ht="21" x14ac:dyDescent="0.35">
      <c r="A8" s="2"/>
      <c r="B8" s="57" t="s">
        <v>5</v>
      </c>
      <c r="C8" s="58">
        <f>SUM(C4:C7)</f>
        <v>10904459</v>
      </c>
      <c r="D8" s="58">
        <f>SUM(D4:D7)</f>
        <v>11716819</v>
      </c>
      <c r="E8" s="58">
        <f>SUM(E4:E7)</f>
        <v>12282541</v>
      </c>
    </row>
    <row r="9" spans="1:9" ht="21" x14ac:dyDescent="0.35">
      <c r="A9" s="2"/>
      <c r="B9" s="28" t="s">
        <v>6</v>
      </c>
      <c r="C9" s="30">
        <v>4518087</v>
      </c>
      <c r="D9" s="30">
        <v>4561299</v>
      </c>
      <c r="E9" s="30">
        <v>4652050</v>
      </c>
    </row>
    <row r="10" spans="1:9" ht="21" x14ac:dyDescent="0.35">
      <c r="A10" s="2"/>
      <c r="B10" s="57" t="s">
        <v>7</v>
      </c>
      <c r="C10" s="58">
        <f>C8+C9</f>
        <v>15422546</v>
      </c>
      <c r="D10" s="58">
        <f>D8+D9</f>
        <v>16278118</v>
      </c>
      <c r="E10" s="58">
        <f>E8+E9</f>
        <v>16934591</v>
      </c>
    </row>
    <row r="11" spans="1:9" ht="21" x14ac:dyDescent="0.35">
      <c r="A11" s="2"/>
      <c r="B11" s="28" t="s">
        <v>106</v>
      </c>
      <c r="C11" s="30">
        <v>1609024</v>
      </c>
      <c r="D11" s="30">
        <v>1654770</v>
      </c>
      <c r="E11" s="30">
        <v>1726231</v>
      </c>
    </row>
    <row r="12" spans="1:9" ht="21" x14ac:dyDescent="0.35">
      <c r="A12" s="2"/>
      <c r="B12" s="143" t="s">
        <v>110</v>
      </c>
      <c r="C12" s="144">
        <f>C10+C11</f>
        <v>17031570</v>
      </c>
      <c r="D12" s="144">
        <f>D10+D11</f>
        <v>17932888</v>
      </c>
      <c r="E12" s="144">
        <f>E10+E11</f>
        <v>18660822</v>
      </c>
    </row>
    <row r="13" spans="1:9" ht="21" x14ac:dyDescent="0.35">
      <c r="A13" s="2"/>
      <c r="B13" s="145"/>
      <c r="C13" s="145"/>
      <c r="D13" s="145"/>
      <c r="E13" s="145"/>
      <c r="H13" s="11"/>
    </row>
    <row r="14" spans="1:9" ht="21" x14ac:dyDescent="0.35">
      <c r="A14" s="2"/>
      <c r="B14" s="143" t="s">
        <v>161</v>
      </c>
      <c r="C14" s="146">
        <v>2027</v>
      </c>
      <c r="D14" s="146">
        <v>2028</v>
      </c>
      <c r="E14" s="147">
        <v>2029</v>
      </c>
    </row>
    <row r="15" spans="1:9" ht="21" x14ac:dyDescent="0.35">
      <c r="A15" s="2">
        <v>1</v>
      </c>
      <c r="B15" s="145" t="s">
        <v>8</v>
      </c>
      <c r="C15" s="31">
        <f>6829820</f>
        <v>6829820</v>
      </c>
      <c r="D15" s="148">
        <v>6863969</v>
      </c>
      <c r="E15" s="148">
        <v>6898289</v>
      </c>
      <c r="F15" s="11"/>
      <c r="H15" s="11"/>
    </row>
    <row r="16" spans="1:9" ht="21" x14ac:dyDescent="0.35">
      <c r="A16" s="2">
        <v>2</v>
      </c>
      <c r="B16" s="145" t="s">
        <v>9</v>
      </c>
      <c r="C16" s="31">
        <v>2372033</v>
      </c>
      <c r="D16" s="148">
        <v>2400000</v>
      </c>
      <c r="E16" s="148">
        <v>2500000</v>
      </c>
      <c r="G16" s="21"/>
      <c r="H16" s="11"/>
      <c r="I16" s="11"/>
    </row>
    <row r="17" spans="1:11" ht="21" x14ac:dyDescent="0.35">
      <c r="A17" s="2">
        <v>3</v>
      </c>
      <c r="B17" s="145" t="s">
        <v>10</v>
      </c>
      <c r="C17" s="31">
        <v>379500</v>
      </c>
      <c r="D17" s="148">
        <v>430000</v>
      </c>
      <c r="E17" s="148">
        <v>470000</v>
      </c>
      <c r="G17" s="12"/>
      <c r="I17" s="11"/>
    </row>
    <row r="18" spans="1:11" ht="21" x14ac:dyDescent="0.35">
      <c r="A18" s="3">
        <v>4</v>
      </c>
      <c r="B18" s="145" t="s">
        <v>11</v>
      </c>
      <c r="C18" s="31">
        <v>1315000</v>
      </c>
      <c r="D18" s="148">
        <v>1400000</v>
      </c>
      <c r="E18" s="148">
        <v>1500000</v>
      </c>
      <c r="G18" s="12"/>
      <c r="H18" s="11"/>
      <c r="I18" s="11"/>
    </row>
    <row r="19" spans="1:11" ht="21" x14ac:dyDescent="0.35">
      <c r="A19" s="3">
        <v>5</v>
      </c>
      <c r="B19" s="145" t="s">
        <v>12</v>
      </c>
      <c r="C19" s="31">
        <f>6135216+1</f>
        <v>6135217</v>
      </c>
      <c r="D19" s="148">
        <v>6838919</v>
      </c>
      <c r="E19" s="148">
        <v>7292533</v>
      </c>
      <c r="G19" s="11"/>
      <c r="H19" s="11"/>
      <c r="I19" s="11"/>
    </row>
    <row r="20" spans="1:11" ht="18.75" x14ac:dyDescent="0.3">
      <c r="A20" s="1"/>
      <c r="B20" s="143" t="s">
        <v>7</v>
      </c>
      <c r="C20" s="144">
        <f>SUM(C15:C19)</f>
        <v>17031570</v>
      </c>
      <c r="D20" s="144">
        <f>SUM(D15:D19)</f>
        <v>17932888</v>
      </c>
      <c r="E20" s="144">
        <f>SUM(E15:E19)</f>
        <v>18660822</v>
      </c>
      <c r="G20" s="11"/>
      <c r="J20" s="22"/>
      <c r="K20" s="21"/>
    </row>
    <row r="21" spans="1:11" ht="15.75" x14ac:dyDescent="0.25">
      <c r="A21" s="13"/>
      <c r="B21" s="13"/>
      <c r="C21" s="19"/>
      <c r="D21" s="19"/>
      <c r="E21" s="15"/>
    </row>
    <row r="22" spans="1:11" x14ac:dyDescent="0.25">
      <c r="C22" s="11"/>
      <c r="H22" s="11"/>
    </row>
    <row r="23" spans="1:11" x14ac:dyDescent="0.25">
      <c r="D23" s="11"/>
      <c r="E23" s="11"/>
    </row>
    <row r="24" spans="1:11" x14ac:dyDescent="0.25">
      <c r="D24" s="11"/>
      <c r="H24" s="11"/>
    </row>
    <row r="25" spans="1:11" x14ac:dyDescent="0.25">
      <c r="E25" s="11"/>
    </row>
  </sheetData>
  <mergeCells count="2">
    <mergeCell ref="B1:E1"/>
    <mergeCell ref="B2:E2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FB643-DF4D-4B8F-B2DA-0B69AC0C7300}">
  <dimension ref="A2:E27"/>
  <sheetViews>
    <sheetView workbookViewId="0">
      <selection activeCell="C25" sqref="C25"/>
    </sheetView>
  </sheetViews>
  <sheetFormatPr defaultRowHeight="15" x14ac:dyDescent="0.25"/>
  <cols>
    <col min="1" max="1" width="2.5703125" style="59" customWidth="1"/>
    <col min="2" max="2" width="46.5703125" style="59" customWidth="1"/>
    <col min="3" max="3" width="20.5703125" style="62" customWidth="1"/>
    <col min="4" max="4" width="19.85546875" style="59" customWidth="1"/>
    <col min="5" max="5" width="21.7109375" style="59" customWidth="1"/>
    <col min="6" max="6" width="16.140625" bestFit="1" customWidth="1"/>
    <col min="7" max="7" width="13.28515625" bestFit="1" customWidth="1"/>
    <col min="8" max="8" width="14.28515625" bestFit="1" customWidth="1"/>
  </cols>
  <sheetData>
    <row r="2" spans="1:5" ht="20.25" x14ac:dyDescent="0.3">
      <c r="B2" s="76" t="s">
        <v>162</v>
      </c>
      <c r="C2" s="78">
        <v>2027</v>
      </c>
      <c r="D2" s="75">
        <v>2028</v>
      </c>
      <c r="E2" s="75">
        <v>2029</v>
      </c>
    </row>
    <row r="3" spans="1:5" s="82" customFormat="1" ht="15" customHeight="1" x14ac:dyDescent="0.2">
      <c r="A3" s="79"/>
      <c r="B3" s="80" t="s">
        <v>136</v>
      </c>
      <c r="C3" s="81">
        <v>180394.83</v>
      </c>
      <c r="D3" s="81">
        <v>180394.83</v>
      </c>
      <c r="E3" s="81">
        <v>180394.83</v>
      </c>
    </row>
    <row r="4" spans="1:5" s="82" customFormat="1" ht="15" customHeight="1" x14ac:dyDescent="0.2">
      <c r="A4" s="79"/>
      <c r="B4" s="83" t="s">
        <v>137</v>
      </c>
      <c r="C4" s="81">
        <v>30590.825999958</v>
      </c>
      <c r="D4" s="81">
        <v>30590.825999958</v>
      </c>
      <c r="E4" s="81">
        <v>30590.825999958</v>
      </c>
    </row>
    <row r="5" spans="1:5" s="82" customFormat="1" ht="15" customHeight="1" x14ac:dyDescent="0.2">
      <c r="A5" s="79"/>
      <c r="B5" s="83" t="s">
        <v>138</v>
      </c>
      <c r="C5" s="81">
        <v>231025.80360000001</v>
      </c>
      <c r="D5" s="81">
        <v>231025.80360000001</v>
      </c>
      <c r="E5" s="81">
        <v>231025.80360000001</v>
      </c>
    </row>
    <row r="6" spans="1:5" s="82" customFormat="1" ht="15" customHeight="1" x14ac:dyDescent="0.2">
      <c r="A6" s="79"/>
      <c r="B6" s="83" t="s">
        <v>14</v>
      </c>
      <c r="C6" s="81">
        <v>236992.80347819999</v>
      </c>
      <c r="D6" s="81">
        <v>236992.80347819999</v>
      </c>
      <c r="E6" s="81">
        <v>236992.80347819999</v>
      </c>
    </row>
    <row r="7" spans="1:5" s="82" customFormat="1" ht="15" customHeight="1" x14ac:dyDescent="0.2">
      <c r="A7" s="79"/>
      <c r="B7" s="83" t="s">
        <v>139</v>
      </c>
      <c r="C7" s="81">
        <v>48991.634999999995</v>
      </c>
      <c r="D7" s="81">
        <v>48991.634999999995</v>
      </c>
      <c r="E7" s="81">
        <v>48991.634999999995</v>
      </c>
    </row>
    <row r="8" spans="1:5" s="82" customFormat="1" ht="15" customHeight="1" x14ac:dyDescent="0.2">
      <c r="A8" s="79"/>
      <c r="B8" s="83" t="s">
        <v>140</v>
      </c>
      <c r="C8" s="81">
        <v>41525.945999999996</v>
      </c>
      <c r="D8" s="81">
        <v>41525.945999999996</v>
      </c>
      <c r="E8" s="81">
        <v>41525.945999999996</v>
      </c>
    </row>
    <row r="9" spans="1:5" s="82" customFormat="1" ht="15" customHeight="1" x14ac:dyDescent="0.2">
      <c r="A9" s="79"/>
      <c r="B9" s="83" t="s">
        <v>141</v>
      </c>
      <c r="C9" s="81">
        <v>174674.41182059998</v>
      </c>
      <c r="D9" s="81">
        <v>174674.41182059998</v>
      </c>
      <c r="E9" s="81">
        <v>174674.41182059998</v>
      </c>
    </row>
    <row r="10" spans="1:5" s="82" customFormat="1" ht="15" customHeight="1" x14ac:dyDescent="0.2">
      <c r="A10" s="79"/>
      <c r="B10" s="83" t="s">
        <v>142</v>
      </c>
      <c r="C10" s="81">
        <v>112413.5385</v>
      </c>
      <c r="D10" s="81">
        <v>112413.5385</v>
      </c>
      <c r="E10" s="81">
        <v>112413.5385</v>
      </c>
    </row>
    <row r="11" spans="1:5" s="82" customFormat="1" ht="15" customHeight="1" x14ac:dyDescent="0.2">
      <c r="A11" s="79"/>
      <c r="B11" s="83" t="s">
        <v>143</v>
      </c>
      <c r="C11" s="81">
        <v>84808.988999999987</v>
      </c>
      <c r="D11" s="81">
        <v>84808.988999999987</v>
      </c>
      <c r="E11" s="81">
        <v>84808.988999999987</v>
      </c>
    </row>
    <row r="12" spans="1:5" s="82" customFormat="1" ht="15" customHeight="1" x14ac:dyDescent="0.2">
      <c r="A12" s="79"/>
      <c r="B12" s="83" t="s">
        <v>224</v>
      </c>
      <c r="C12" s="81">
        <v>58311.63</v>
      </c>
      <c r="D12" s="81">
        <v>58311.63</v>
      </c>
      <c r="E12" s="81">
        <v>58311.63</v>
      </c>
    </row>
    <row r="13" spans="1:5" s="82" customFormat="1" ht="15" customHeight="1" x14ac:dyDescent="0.2">
      <c r="A13" s="79"/>
      <c r="B13" s="83" t="s">
        <v>225</v>
      </c>
      <c r="C13" s="81">
        <v>38760.182999999997</v>
      </c>
      <c r="D13" s="81">
        <v>38760.182999999997</v>
      </c>
      <c r="E13" s="81">
        <v>38760.182999999997</v>
      </c>
    </row>
    <row r="14" spans="1:5" s="82" customFormat="1" ht="15" customHeight="1" x14ac:dyDescent="0.2">
      <c r="A14" s="79"/>
      <c r="B14" s="83" t="s">
        <v>144</v>
      </c>
      <c r="C14" s="81">
        <v>56573.885999999999</v>
      </c>
      <c r="D14" s="81">
        <v>56573.885999999999</v>
      </c>
      <c r="E14" s="81">
        <v>56573.885999999999</v>
      </c>
    </row>
    <row r="15" spans="1:5" s="82" customFormat="1" ht="15" customHeight="1" x14ac:dyDescent="0.2">
      <c r="A15" s="79"/>
      <c r="B15" s="83" t="s">
        <v>145</v>
      </c>
      <c r="C15" s="81">
        <v>70388.036999999997</v>
      </c>
      <c r="D15" s="81">
        <v>70388.036999999997</v>
      </c>
      <c r="E15" s="81">
        <v>70388.036999999997</v>
      </c>
    </row>
    <row r="16" spans="1:5" s="82" customFormat="1" ht="15" customHeight="1" x14ac:dyDescent="0.2">
      <c r="A16" s="79"/>
      <c r="B16" s="83" t="s">
        <v>146</v>
      </c>
      <c r="C16" s="81">
        <v>59813.661</v>
      </c>
      <c r="D16" s="81">
        <v>59813.661</v>
      </c>
      <c r="E16" s="81">
        <v>59813.661</v>
      </c>
    </row>
    <row r="17" spans="1:5" s="82" customFormat="1" ht="15" customHeight="1" x14ac:dyDescent="0.2">
      <c r="A17" s="79"/>
      <c r="B17" s="83" t="s">
        <v>226</v>
      </c>
      <c r="C17" s="81">
        <v>48810.762000000002</v>
      </c>
      <c r="D17" s="81">
        <v>48810.762000000002</v>
      </c>
      <c r="E17" s="81">
        <v>48810.762000000002</v>
      </c>
    </row>
    <row r="18" spans="1:5" s="82" customFormat="1" ht="15" customHeight="1" x14ac:dyDescent="0.2">
      <c r="A18" s="79"/>
      <c r="B18" s="83" t="s">
        <v>223</v>
      </c>
      <c r="C18" s="81">
        <v>1259307.8851640001</v>
      </c>
      <c r="D18" s="81">
        <f>1259307.885164+34149</f>
        <v>1293456.8851640001</v>
      </c>
      <c r="E18" s="81">
        <f>1259307.885164+34149</f>
        <v>1293456.8851640001</v>
      </c>
    </row>
    <row r="19" spans="1:5" s="82" customFormat="1" ht="15" customHeight="1" x14ac:dyDescent="0.2">
      <c r="A19" s="79"/>
      <c r="B19" s="83" t="s">
        <v>227</v>
      </c>
      <c r="C19" s="81">
        <v>101161.0215</v>
      </c>
      <c r="D19" s="81">
        <v>101161.0215</v>
      </c>
      <c r="E19" s="81">
        <v>101161.0215</v>
      </c>
    </row>
    <row r="20" spans="1:5" s="82" customFormat="1" ht="15" customHeight="1" x14ac:dyDescent="0.2">
      <c r="A20" s="79"/>
      <c r="B20" s="83" t="s">
        <v>228</v>
      </c>
      <c r="C20" s="81">
        <v>79767.805500000002</v>
      </c>
      <c r="D20" s="81">
        <v>79767.805500000002</v>
      </c>
      <c r="E20" s="81">
        <v>79767.805500000002</v>
      </c>
    </row>
    <row r="21" spans="1:5" s="82" customFormat="1" ht="15" customHeight="1" x14ac:dyDescent="0.2">
      <c r="A21" s="79"/>
      <c r="B21" s="83" t="s">
        <v>147</v>
      </c>
      <c r="C21" s="81">
        <v>75544.293799999999</v>
      </c>
      <c r="D21" s="81">
        <v>75544.293799999999</v>
      </c>
      <c r="E21" s="81">
        <v>75544.293799999999</v>
      </c>
    </row>
    <row r="22" spans="1:5" s="82" customFormat="1" ht="15" customHeight="1" x14ac:dyDescent="0.2">
      <c r="A22" s="79"/>
      <c r="B22" s="83" t="s">
        <v>148</v>
      </c>
      <c r="C22" s="81">
        <v>301996.92599999998</v>
      </c>
      <c r="D22" s="81">
        <v>301996.92599999998</v>
      </c>
      <c r="E22" s="81">
        <f>301996.926+34320</f>
        <v>336316.92599999998</v>
      </c>
    </row>
    <row r="23" spans="1:5" s="82" customFormat="1" ht="15" customHeight="1" x14ac:dyDescent="0.2">
      <c r="A23" s="79"/>
      <c r="B23" s="83" t="s">
        <v>149</v>
      </c>
      <c r="C23" s="81">
        <v>2815585.3376000002</v>
      </c>
      <c r="D23" s="81">
        <v>2815585.3376000002</v>
      </c>
      <c r="E23" s="81">
        <v>2815585.3376000002</v>
      </c>
    </row>
    <row r="24" spans="1:5" s="82" customFormat="1" ht="15" customHeight="1" x14ac:dyDescent="0.2">
      <c r="A24" s="79"/>
      <c r="B24" s="83" t="s">
        <v>229</v>
      </c>
      <c r="C24" s="86">
        <v>722379.78500000003</v>
      </c>
      <c r="D24" s="86">
        <v>722379.78500000003</v>
      </c>
      <c r="E24" s="86">
        <v>722379.78500000003</v>
      </c>
    </row>
    <row r="25" spans="1:5" s="27" customFormat="1" ht="30" customHeight="1" x14ac:dyDescent="0.3">
      <c r="A25" s="61"/>
      <c r="B25" s="84" t="s">
        <v>163</v>
      </c>
      <c r="C25" s="33">
        <f>SUM(C3:C24)</f>
        <v>6829819.9969627578</v>
      </c>
      <c r="D25" s="85">
        <f>SUM(D3:D24)</f>
        <v>6863968.9969627578</v>
      </c>
      <c r="E25" s="77">
        <f>SUM(E3:E24)</f>
        <v>6898288.9969627578</v>
      </c>
    </row>
    <row r="26" spans="1:5" ht="15.75" x14ac:dyDescent="0.25">
      <c r="C26" s="70"/>
      <c r="E26" s="62"/>
    </row>
    <row r="27" spans="1:5" x14ac:dyDescent="0.25">
      <c r="D27" s="60"/>
      <c r="E27" s="60"/>
    </row>
  </sheetData>
  <pageMargins left="0" right="0" top="0" bottom="0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72740-D1AE-4057-9EF8-29706722628F}">
  <sheetPr>
    <tabColor rgb="FF92D050"/>
  </sheetPr>
  <dimension ref="A1:Q344"/>
  <sheetViews>
    <sheetView topLeftCell="A103" zoomScaleNormal="100" workbookViewId="0">
      <selection activeCell="I120" sqref="I120"/>
    </sheetView>
  </sheetViews>
  <sheetFormatPr defaultColWidth="9.140625" defaultRowHeight="12" x14ac:dyDescent="0.2"/>
  <cols>
    <col min="1" max="1" width="37.85546875" style="5" customWidth="1"/>
    <col min="2" max="2" width="13.42578125" style="6" customWidth="1"/>
    <col min="3" max="3" width="15.7109375" style="6" customWidth="1"/>
    <col min="4" max="6" width="13.42578125" style="6" customWidth="1"/>
    <col min="7" max="7" width="12.28515625" style="6" customWidth="1"/>
    <col min="8" max="8" width="15.85546875" style="6" customWidth="1"/>
    <col min="9" max="12" width="13.42578125" style="6" customWidth="1"/>
    <col min="13" max="13" width="12.28515625" style="6" customWidth="1"/>
    <col min="14" max="14" width="13.42578125" style="6" customWidth="1"/>
    <col min="15" max="15" width="16.7109375" style="6" customWidth="1"/>
    <col min="16" max="16" width="11.140625" style="4" bestFit="1" customWidth="1"/>
    <col min="17" max="17" width="11.7109375" style="4" customWidth="1"/>
    <col min="18" max="16384" width="9.140625" style="4"/>
  </cols>
  <sheetData>
    <row r="1" spans="1:15" ht="30" customHeight="1" x14ac:dyDescent="0.3">
      <c r="A1" s="167" t="s">
        <v>111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</row>
    <row r="2" spans="1:15" s="48" customFormat="1" ht="13.5" customHeight="1" x14ac:dyDescent="0.2">
      <c r="A2" s="46" t="s">
        <v>13</v>
      </c>
      <c r="B2" s="47" t="s">
        <v>14</v>
      </c>
      <c r="C2" s="47" t="s">
        <v>15</v>
      </c>
      <c r="D2" s="47" t="s">
        <v>16</v>
      </c>
      <c r="E2" s="47" t="s">
        <v>17</v>
      </c>
      <c r="F2" s="47" t="s">
        <v>18</v>
      </c>
      <c r="G2" s="47" t="s">
        <v>19</v>
      </c>
      <c r="H2" s="47" t="s">
        <v>20</v>
      </c>
      <c r="I2" s="47" t="s">
        <v>21</v>
      </c>
      <c r="J2" s="47" t="s">
        <v>22</v>
      </c>
      <c r="K2" s="47" t="s">
        <v>23</v>
      </c>
      <c r="L2" s="47" t="s">
        <v>24</v>
      </c>
      <c r="M2" s="47" t="s">
        <v>115</v>
      </c>
      <c r="N2" s="47" t="s">
        <v>151</v>
      </c>
      <c r="O2" s="47" t="s">
        <v>25</v>
      </c>
    </row>
    <row r="3" spans="1:15" s="49" customFormat="1" ht="12.75" x14ac:dyDescent="0.2">
      <c r="A3" s="34" t="s">
        <v>26</v>
      </c>
      <c r="B3" s="35">
        <v>12000</v>
      </c>
      <c r="C3" s="35">
        <v>2000</v>
      </c>
      <c r="D3" s="35">
        <v>2500</v>
      </c>
      <c r="E3" s="35">
        <v>0</v>
      </c>
      <c r="F3" s="35"/>
      <c r="G3" s="35"/>
      <c r="H3" s="35">
        <f>500-500</f>
        <v>0</v>
      </c>
      <c r="I3" s="35"/>
      <c r="J3" s="35">
        <v>1500</v>
      </c>
      <c r="K3" s="35"/>
      <c r="L3" s="35">
        <v>1000</v>
      </c>
      <c r="M3" s="35"/>
      <c r="N3" s="35"/>
      <c r="O3" s="35">
        <f>SUM(B3:N3)</f>
        <v>19000</v>
      </c>
    </row>
    <row r="4" spans="1:15" s="49" customFormat="1" ht="12.75" x14ac:dyDescent="0.2">
      <c r="A4" s="34" t="s">
        <v>27</v>
      </c>
      <c r="B4" s="35"/>
      <c r="C4" s="35">
        <v>70000</v>
      </c>
      <c r="D4" s="35">
        <v>0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5">
        <f t="shared" ref="O4:O65" si="0">SUM(B4:N4)</f>
        <v>70000</v>
      </c>
    </row>
    <row r="5" spans="1:15" s="49" customFormat="1" ht="12.75" x14ac:dyDescent="0.2">
      <c r="A5" s="34" t="s">
        <v>28</v>
      </c>
      <c r="B5" s="35"/>
      <c r="C5" s="35">
        <v>35000</v>
      </c>
      <c r="D5" s="35">
        <v>0</v>
      </c>
      <c r="E5" s="35"/>
      <c r="F5" s="35"/>
      <c r="G5" s="35"/>
      <c r="H5" s="35"/>
      <c r="I5" s="35"/>
      <c r="J5" s="35"/>
      <c r="K5" s="35"/>
      <c r="L5" s="35"/>
      <c r="M5" s="35"/>
      <c r="N5" s="35"/>
      <c r="O5" s="35">
        <f t="shared" si="0"/>
        <v>35000</v>
      </c>
    </row>
    <row r="6" spans="1:15" s="49" customFormat="1" ht="12.75" x14ac:dyDescent="0.2">
      <c r="A6" s="34" t="s">
        <v>29</v>
      </c>
      <c r="B6" s="35"/>
      <c r="C6" s="35">
        <v>20000</v>
      </c>
      <c r="D6" s="35">
        <v>0</v>
      </c>
      <c r="E6" s="35"/>
      <c r="F6" s="35"/>
      <c r="G6" s="35"/>
      <c r="H6" s="35"/>
      <c r="I6" s="35"/>
      <c r="J6" s="35"/>
      <c r="K6" s="35"/>
      <c r="L6" s="35"/>
      <c r="M6" s="35"/>
      <c r="N6" s="35"/>
      <c r="O6" s="35">
        <f t="shared" si="0"/>
        <v>20000</v>
      </c>
    </row>
    <row r="7" spans="1:15" s="49" customFormat="1" ht="12.75" x14ac:dyDescent="0.2">
      <c r="A7" s="34" t="s">
        <v>30</v>
      </c>
      <c r="B7" s="35"/>
      <c r="C7" s="35">
        <v>10000</v>
      </c>
      <c r="D7" s="35">
        <v>0</v>
      </c>
      <c r="E7" s="35"/>
      <c r="F7" s="35"/>
      <c r="G7" s="35"/>
      <c r="H7" s="35"/>
      <c r="I7" s="35"/>
      <c r="J7" s="35"/>
      <c r="K7" s="35"/>
      <c r="L7" s="35"/>
      <c r="M7" s="35"/>
      <c r="N7" s="35"/>
      <c r="O7" s="35">
        <f t="shared" si="0"/>
        <v>10000</v>
      </c>
    </row>
    <row r="8" spans="1:15" s="49" customFormat="1" ht="12.75" x14ac:dyDescent="0.2">
      <c r="A8" s="34" t="s">
        <v>31</v>
      </c>
      <c r="B8" s="35"/>
      <c r="C8" s="35">
        <v>2000</v>
      </c>
      <c r="D8" s="35">
        <v>0</v>
      </c>
      <c r="E8" s="35"/>
      <c r="F8" s="35"/>
      <c r="G8" s="35"/>
      <c r="H8" s="35"/>
      <c r="I8" s="35"/>
      <c r="J8" s="35"/>
      <c r="K8" s="35"/>
      <c r="L8" s="35"/>
      <c r="M8" s="35"/>
      <c r="N8" s="35"/>
      <c r="O8" s="35">
        <f t="shared" si="0"/>
        <v>2000</v>
      </c>
    </row>
    <row r="9" spans="1:15" s="49" customFormat="1" ht="12.75" x14ac:dyDescent="0.2">
      <c r="A9" s="34" t="s">
        <v>32</v>
      </c>
      <c r="B9" s="35"/>
      <c r="C9" s="35">
        <v>1500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>
        <f t="shared" si="0"/>
        <v>1500</v>
      </c>
    </row>
    <row r="10" spans="1:15" s="49" customFormat="1" ht="12.75" x14ac:dyDescent="0.2">
      <c r="A10" s="34" t="s">
        <v>33</v>
      </c>
      <c r="B10" s="35"/>
      <c r="C10" s="35">
        <v>4000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>
        <f t="shared" si="0"/>
        <v>4000</v>
      </c>
    </row>
    <row r="11" spans="1:15" s="49" customFormat="1" ht="12.75" x14ac:dyDescent="0.2">
      <c r="A11" s="34" t="s">
        <v>34</v>
      </c>
      <c r="B11" s="35">
        <v>30000</v>
      </c>
      <c r="C11" s="35">
        <v>10000</v>
      </c>
      <c r="D11" s="35">
        <v>20000</v>
      </c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>
        <f t="shared" si="0"/>
        <v>60000</v>
      </c>
    </row>
    <row r="12" spans="1:15" s="49" customFormat="1" ht="12.75" x14ac:dyDescent="0.2">
      <c r="A12" s="34" t="s">
        <v>35</v>
      </c>
      <c r="B12" s="35">
        <v>10000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>
        <f t="shared" si="0"/>
        <v>10000</v>
      </c>
    </row>
    <row r="13" spans="1:15" s="49" customFormat="1" ht="25.5" x14ac:dyDescent="0.2">
      <c r="A13" s="34" t="s">
        <v>36</v>
      </c>
      <c r="B13" s="35"/>
      <c r="C13" s="35"/>
      <c r="D13" s="35"/>
      <c r="E13" s="35"/>
      <c r="F13" s="35"/>
      <c r="G13" s="35"/>
      <c r="H13" s="35">
        <v>10000</v>
      </c>
      <c r="I13" s="35"/>
      <c r="J13" s="35"/>
      <c r="K13" s="35"/>
      <c r="L13" s="35"/>
      <c r="M13" s="35"/>
      <c r="N13" s="35"/>
      <c r="O13" s="35">
        <f t="shared" si="0"/>
        <v>10000</v>
      </c>
    </row>
    <row r="14" spans="1:15" s="49" customFormat="1" ht="12.75" x14ac:dyDescent="0.2">
      <c r="A14" s="34" t="s">
        <v>37</v>
      </c>
      <c r="B14" s="35">
        <v>10000</v>
      </c>
      <c r="C14" s="35">
        <v>1000</v>
      </c>
      <c r="D14" s="35">
        <v>5000</v>
      </c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>
        <f t="shared" si="0"/>
        <v>16000</v>
      </c>
    </row>
    <row r="15" spans="1:15" s="49" customFormat="1" ht="12.75" x14ac:dyDescent="0.2">
      <c r="A15" s="34" t="s">
        <v>38</v>
      </c>
      <c r="B15" s="35">
        <v>1000</v>
      </c>
      <c r="C15" s="35">
        <v>1000</v>
      </c>
      <c r="D15" s="35">
        <v>1000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>
        <f t="shared" si="0"/>
        <v>3000</v>
      </c>
    </row>
    <row r="16" spans="1:15" s="49" customFormat="1" ht="12.75" x14ac:dyDescent="0.2">
      <c r="A16" s="34" t="s">
        <v>39</v>
      </c>
      <c r="B16" s="35"/>
      <c r="C16" s="35">
        <v>12000</v>
      </c>
      <c r="D16" s="35"/>
      <c r="E16" s="35"/>
      <c r="F16" s="35"/>
      <c r="G16" s="35"/>
      <c r="H16" s="35">
        <v>25000</v>
      </c>
      <c r="I16" s="35"/>
      <c r="J16" s="35"/>
      <c r="K16" s="35"/>
      <c r="L16" s="35"/>
      <c r="M16" s="35"/>
      <c r="N16" s="35"/>
      <c r="O16" s="35">
        <f t="shared" si="0"/>
        <v>37000</v>
      </c>
    </row>
    <row r="17" spans="1:17" s="49" customFormat="1" ht="12.75" x14ac:dyDescent="0.2">
      <c r="A17" s="34" t="s">
        <v>40</v>
      </c>
      <c r="B17" s="35"/>
      <c r="C17" s="35">
        <v>8000</v>
      </c>
      <c r="D17" s="35">
        <v>3000</v>
      </c>
      <c r="E17" s="35"/>
      <c r="F17" s="35"/>
      <c r="G17" s="35"/>
      <c r="H17" s="35">
        <v>1500</v>
      </c>
      <c r="I17" s="35"/>
      <c r="J17" s="35"/>
      <c r="K17" s="35"/>
      <c r="L17" s="35"/>
      <c r="M17" s="35"/>
      <c r="N17" s="35"/>
      <c r="O17" s="35">
        <f t="shared" si="0"/>
        <v>12500</v>
      </c>
    </row>
    <row r="18" spans="1:17" s="49" customFormat="1" ht="12.75" x14ac:dyDescent="0.2">
      <c r="A18" s="34" t="s">
        <v>41</v>
      </c>
      <c r="B18" s="35"/>
      <c r="C18" s="35"/>
      <c r="D18" s="35"/>
      <c r="E18" s="35"/>
      <c r="F18" s="35"/>
      <c r="G18" s="35"/>
      <c r="H18" s="35">
        <v>7500</v>
      </c>
      <c r="I18" s="35"/>
      <c r="J18" s="35"/>
      <c r="K18" s="35"/>
      <c r="L18" s="35"/>
      <c r="M18" s="35"/>
      <c r="N18" s="35"/>
      <c r="O18" s="35">
        <f t="shared" si="0"/>
        <v>7500</v>
      </c>
    </row>
    <row r="19" spans="1:17" s="49" customFormat="1" ht="12.75" x14ac:dyDescent="0.2">
      <c r="A19" s="34" t="s">
        <v>42</v>
      </c>
      <c r="B19" s="35"/>
      <c r="C19" s="35">
        <v>3000</v>
      </c>
      <c r="D19" s="35">
        <v>2000</v>
      </c>
      <c r="E19" s="35"/>
      <c r="F19" s="35"/>
      <c r="G19" s="35"/>
      <c r="H19" s="35">
        <v>12000</v>
      </c>
      <c r="I19" s="35"/>
      <c r="J19" s="35"/>
      <c r="K19" s="35"/>
      <c r="L19" s="35"/>
      <c r="M19" s="35"/>
      <c r="N19" s="35"/>
      <c r="O19" s="35">
        <f t="shared" si="0"/>
        <v>17000</v>
      </c>
    </row>
    <row r="20" spans="1:17" s="49" customFormat="1" ht="12.75" x14ac:dyDescent="0.2">
      <c r="A20" s="34" t="s">
        <v>43</v>
      </c>
      <c r="B20" s="35"/>
      <c r="C20" s="35"/>
      <c r="D20" s="35"/>
      <c r="E20" s="35"/>
      <c r="F20" s="35"/>
      <c r="G20" s="35"/>
      <c r="H20" s="35">
        <v>20000</v>
      </c>
      <c r="I20" s="35"/>
      <c r="J20" s="35"/>
      <c r="K20" s="35"/>
      <c r="L20" s="35"/>
      <c r="M20" s="35"/>
      <c r="N20" s="35"/>
      <c r="O20" s="35">
        <f t="shared" si="0"/>
        <v>20000</v>
      </c>
      <c r="Q20" s="50"/>
    </row>
    <row r="21" spans="1:17" s="49" customFormat="1" ht="12.75" x14ac:dyDescent="0.2">
      <c r="A21" s="34" t="s">
        <v>44</v>
      </c>
      <c r="B21" s="35"/>
      <c r="C21" s="35"/>
      <c r="D21" s="35"/>
      <c r="E21" s="35"/>
      <c r="F21" s="35"/>
      <c r="G21" s="35"/>
      <c r="H21" s="35">
        <v>5000</v>
      </c>
      <c r="I21" s="35"/>
      <c r="J21" s="35"/>
      <c r="K21" s="35"/>
      <c r="L21" s="35"/>
      <c r="M21" s="35"/>
      <c r="N21" s="35"/>
      <c r="O21" s="35">
        <f t="shared" si="0"/>
        <v>5000</v>
      </c>
    </row>
    <row r="22" spans="1:17" s="49" customFormat="1" ht="12.75" x14ac:dyDescent="0.2">
      <c r="A22" s="34" t="s">
        <v>45</v>
      </c>
      <c r="B22" s="35"/>
      <c r="C22" s="35"/>
      <c r="D22" s="35"/>
      <c r="E22" s="35"/>
      <c r="F22" s="35"/>
      <c r="G22" s="51"/>
      <c r="H22" s="35">
        <v>40000</v>
      </c>
      <c r="I22" s="52"/>
      <c r="J22" s="35"/>
      <c r="K22" s="35"/>
      <c r="L22" s="35"/>
      <c r="M22" s="35"/>
      <c r="N22" s="35"/>
      <c r="O22" s="35">
        <f t="shared" si="0"/>
        <v>40000</v>
      </c>
      <c r="Q22" s="50"/>
    </row>
    <row r="23" spans="1:17" s="49" customFormat="1" ht="12.75" x14ac:dyDescent="0.2">
      <c r="A23" s="34" t="s">
        <v>46</v>
      </c>
      <c r="B23" s="35"/>
      <c r="C23" s="35"/>
      <c r="D23" s="35"/>
      <c r="E23" s="35"/>
      <c r="F23" s="35"/>
      <c r="G23" s="51"/>
      <c r="H23" s="35">
        <v>50000</v>
      </c>
      <c r="I23" s="52"/>
      <c r="J23" s="35"/>
      <c r="K23" s="35"/>
      <c r="L23" s="35"/>
      <c r="M23" s="35"/>
      <c r="N23" s="35"/>
      <c r="O23" s="35">
        <f t="shared" si="0"/>
        <v>50000</v>
      </c>
    </row>
    <row r="24" spans="1:17" s="49" customFormat="1" ht="12.75" x14ac:dyDescent="0.2">
      <c r="A24" s="34" t="s">
        <v>47</v>
      </c>
      <c r="B24" s="35"/>
      <c r="C24" s="35"/>
      <c r="D24" s="35"/>
      <c r="E24" s="35"/>
      <c r="F24" s="35"/>
      <c r="G24" s="51">
        <v>205000</v>
      </c>
      <c r="H24" s="35"/>
      <c r="I24" s="52"/>
      <c r="J24" s="35"/>
      <c r="K24" s="35"/>
      <c r="L24" s="35"/>
      <c r="M24" s="35"/>
      <c r="N24" s="35"/>
      <c r="O24" s="35">
        <f t="shared" si="0"/>
        <v>205000</v>
      </c>
    </row>
    <row r="25" spans="1:17" s="49" customFormat="1" ht="12.75" x14ac:dyDescent="0.2">
      <c r="A25" s="34" t="s">
        <v>48</v>
      </c>
      <c r="B25" s="35">
        <f>2000-2000</f>
        <v>0</v>
      </c>
      <c r="C25" s="35"/>
      <c r="D25" s="35"/>
      <c r="E25" s="35">
        <v>2000</v>
      </c>
      <c r="F25" s="35"/>
      <c r="G25" s="35"/>
      <c r="H25" s="35"/>
      <c r="I25" s="35"/>
      <c r="J25" s="35"/>
      <c r="K25" s="35"/>
      <c r="L25" s="35"/>
      <c r="M25" s="35"/>
      <c r="N25" s="35"/>
      <c r="O25" s="35">
        <f t="shared" si="0"/>
        <v>2000</v>
      </c>
    </row>
    <row r="26" spans="1:17" s="49" customFormat="1" ht="12.75" x14ac:dyDescent="0.2">
      <c r="A26" s="34" t="s">
        <v>49</v>
      </c>
      <c r="B26" s="35">
        <f>6000-1000-2500</f>
        <v>2500</v>
      </c>
      <c r="C26" s="35">
        <v>1000</v>
      </c>
      <c r="D26" s="35">
        <v>0</v>
      </c>
      <c r="E26" s="35">
        <v>2000</v>
      </c>
      <c r="F26" s="35"/>
      <c r="G26" s="35"/>
      <c r="H26" s="35"/>
      <c r="I26" s="35"/>
      <c r="J26" s="35"/>
      <c r="K26" s="35">
        <v>1000</v>
      </c>
      <c r="L26" s="35"/>
      <c r="M26" s="35"/>
      <c r="N26" s="35"/>
      <c r="O26" s="35">
        <f t="shared" si="0"/>
        <v>6500</v>
      </c>
    </row>
    <row r="27" spans="1:17" s="49" customFormat="1" ht="12.75" x14ac:dyDescent="0.2">
      <c r="A27" s="34" t="s">
        <v>50</v>
      </c>
      <c r="B27" s="35">
        <f>3000+1000-1000-1000</f>
        <v>2000</v>
      </c>
      <c r="C27" s="35">
        <v>1500</v>
      </c>
      <c r="D27" s="35"/>
      <c r="E27" s="35"/>
      <c r="F27" s="35"/>
      <c r="G27" s="35"/>
      <c r="H27" s="35"/>
      <c r="I27" s="35"/>
      <c r="J27" s="35"/>
      <c r="K27" s="35">
        <v>1000</v>
      </c>
      <c r="L27" s="35"/>
      <c r="M27" s="35"/>
      <c r="N27" s="35"/>
      <c r="O27" s="35">
        <f t="shared" si="0"/>
        <v>4500</v>
      </c>
    </row>
    <row r="28" spans="1:17" s="49" customFormat="1" ht="12.75" x14ac:dyDescent="0.2">
      <c r="A28" s="34" t="s">
        <v>51</v>
      </c>
      <c r="B28" s="35"/>
      <c r="C28" s="35"/>
      <c r="D28" s="35">
        <v>41018</v>
      </c>
      <c r="E28" s="35">
        <f>2000+1000-3000</f>
        <v>0</v>
      </c>
      <c r="F28" s="35"/>
      <c r="G28" s="35"/>
      <c r="H28" s="35"/>
      <c r="I28" s="35"/>
      <c r="J28" s="35"/>
      <c r="K28" s="35"/>
      <c r="L28" s="35"/>
      <c r="M28" s="35"/>
      <c r="N28" s="35"/>
      <c r="O28" s="35">
        <f t="shared" si="0"/>
        <v>41018</v>
      </c>
    </row>
    <row r="29" spans="1:17" s="49" customFormat="1" ht="12.75" x14ac:dyDescent="0.2">
      <c r="A29" s="34" t="s">
        <v>52</v>
      </c>
      <c r="B29" s="35"/>
      <c r="C29" s="35"/>
      <c r="D29" s="35">
        <v>98026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>
        <f t="shared" si="0"/>
        <v>98026</v>
      </c>
    </row>
    <row r="30" spans="1:17" s="49" customFormat="1" ht="12.75" x14ac:dyDescent="0.2">
      <c r="A30" s="34" t="s">
        <v>53</v>
      </c>
      <c r="B30" s="35"/>
      <c r="C30" s="35"/>
      <c r="D30" s="35">
        <v>41250</v>
      </c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>
        <f t="shared" si="0"/>
        <v>41250</v>
      </c>
    </row>
    <row r="31" spans="1:17" s="49" customFormat="1" ht="12.75" x14ac:dyDescent="0.2">
      <c r="A31" s="34" t="s">
        <v>117</v>
      </c>
      <c r="B31" s="35"/>
      <c r="C31" s="35"/>
      <c r="D31" s="35"/>
      <c r="E31" s="35"/>
      <c r="F31" s="35"/>
      <c r="G31" s="35"/>
      <c r="H31" s="35"/>
      <c r="I31" s="35"/>
      <c r="J31" s="35">
        <v>979</v>
      </c>
      <c r="K31" s="35"/>
      <c r="L31" s="35"/>
      <c r="M31" s="35"/>
      <c r="N31" s="35"/>
      <c r="O31" s="35">
        <f t="shared" si="0"/>
        <v>979</v>
      </c>
    </row>
    <row r="32" spans="1:17" s="49" customFormat="1" ht="12.75" x14ac:dyDescent="0.2">
      <c r="A32" s="34" t="s">
        <v>107</v>
      </c>
      <c r="B32" s="35"/>
      <c r="C32" s="35"/>
      <c r="D32" s="35">
        <v>2500</v>
      </c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>
        <f t="shared" si="0"/>
        <v>2500</v>
      </c>
    </row>
    <row r="33" spans="1:17" s="49" customFormat="1" ht="12.75" x14ac:dyDescent="0.2">
      <c r="A33" s="34" t="s">
        <v>54</v>
      </c>
      <c r="B33" s="35"/>
      <c r="C33" s="35">
        <v>1500</v>
      </c>
      <c r="D33" s="35">
        <v>0</v>
      </c>
      <c r="E33" s="35"/>
      <c r="F33" s="35">
        <v>4000</v>
      </c>
      <c r="G33" s="35"/>
      <c r="H33" s="35"/>
      <c r="I33" s="35"/>
      <c r="J33" s="35"/>
      <c r="K33" s="35"/>
      <c r="L33" s="35"/>
      <c r="M33" s="35"/>
      <c r="N33" s="35"/>
      <c r="O33" s="35">
        <f t="shared" si="0"/>
        <v>5500</v>
      </c>
    </row>
    <row r="34" spans="1:17" s="49" customFormat="1" ht="12.75" x14ac:dyDescent="0.2">
      <c r="A34" s="34" t="s">
        <v>55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>
        <v>4000</v>
      </c>
      <c r="M34" s="35"/>
      <c r="N34" s="35"/>
      <c r="O34" s="35">
        <f t="shared" si="0"/>
        <v>4000</v>
      </c>
    </row>
    <row r="35" spans="1:17" s="49" customFormat="1" ht="12.75" x14ac:dyDescent="0.2">
      <c r="A35" s="34" t="s">
        <v>56</v>
      </c>
      <c r="B35" s="35">
        <v>4900</v>
      </c>
      <c r="C35" s="35">
        <v>500</v>
      </c>
      <c r="D35" s="35">
        <v>0</v>
      </c>
      <c r="E35" s="35">
        <v>1000</v>
      </c>
      <c r="F35" s="35">
        <v>1000</v>
      </c>
      <c r="G35" s="35"/>
      <c r="H35" s="35"/>
      <c r="I35" s="35"/>
      <c r="J35" s="35"/>
      <c r="K35" s="35">
        <v>0</v>
      </c>
      <c r="L35" s="35"/>
      <c r="M35" s="35"/>
      <c r="N35" s="35"/>
      <c r="O35" s="35">
        <f t="shared" si="0"/>
        <v>7400</v>
      </c>
    </row>
    <row r="36" spans="1:17" s="49" customFormat="1" ht="12.75" x14ac:dyDescent="0.2">
      <c r="A36" s="34" t="s">
        <v>57</v>
      </c>
      <c r="B36" s="35">
        <v>100000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>
        <f t="shared" si="0"/>
        <v>100000</v>
      </c>
    </row>
    <row r="37" spans="1:17" s="49" customFormat="1" ht="12.75" x14ac:dyDescent="0.2">
      <c r="A37" s="34" t="s">
        <v>58</v>
      </c>
      <c r="B37" s="35"/>
      <c r="C37" s="35"/>
      <c r="D37" s="35"/>
      <c r="E37" s="35"/>
      <c r="F37" s="35"/>
      <c r="G37" s="35"/>
      <c r="H37" s="35">
        <v>50000</v>
      </c>
      <c r="I37" s="35"/>
      <c r="J37" s="35"/>
      <c r="K37" s="35"/>
      <c r="L37" s="35"/>
      <c r="M37" s="35"/>
      <c r="N37" s="35"/>
      <c r="O37" s="35">
        <f t="shared" si="0"/>
        <v>50000</v>
      </c>
    </row>
    <row r="38" spans="1:17" s="49" customFormat="1" ht="25.5" x14ac:dyDescent="0.2">
      <c r="A38" s="34" t="s">
        <v>59</v>
      </c>
      <c r="B38" s="35">
        <v>45000</v>
      </c>
      <c r="C38" s="35"/>
      <c r="D38" s="35"/>
      <c r="E38" s="35">
        <v>0</v>
      </c>
      <c r="F38" s="35">
        <v>0</v>
      </c>
      <c r="G38" s="35"/>
      <c r="H38" s="35">
        <v>20000</v>
      </c>
      <c r="I38" s="35"/>
      <c r="J38" s="35"/>
      <c r="K38" s="35"/>
      <c r="L38" s="35">
        <v>0</v>
      </c>
      <c r="M38" s="35"/>
      <c r="N38" s="35"/>
      <c r="O38" s="35">
        <f t="shared" si="0"/>
        <v>65000</v>
      </c>
      <c r="Q38" s="50"/>
    </row>
    <row r="39" spans="1:17" s="49" customFormat="1" ht="12.75" x14ac:dyDescent="0.2">
      <c r="A39" s="34" t="s">
        <v>60</v>
      </c>
      <c r="B39" s="35"/>
      <c r="C39" s="35"/>
      <c r="D39" s="35"/>
      <c r="E39" s="35"/>
      <c r="F39" s="35"/>
      <c r="G39" s="35"/>
      <c r="H39" s="35">
        <v>50000</v>
      </c>
      <c r="I39" s="35"/>
      <c r="J39" s="35"/>
      <c r="K39" s="35"/>
      <c r="L39" s="35"/>
      <c r="M39" s="35"/>
      <c r="N39" s="35"/>
      <c r="O39" s="35">
        <f t="shared" si="0"/>
        <v>50000</v>
      </c>
    </row>
    <row r="40" spans="1:17" s="49" customFormat="1" ht="12.75" x14ac:dyDescent="0.2">
      <c r="A40" s="34" t="s">
        <v>61</v>
      </c>
      <c r="B40" s="35">
        <v>16000</v>
      </c>
      <c r="C40" s="35"/>
      <c r="D40" s="35">
        <v>0</v>
      </c>
      <c r="E40" s="35"/>
      <c r="F40" s="35">
        <v>0</v>
      </c>
      <c r="G40" s="35"/>
      <c r="H40" s="35"/>
      <c r="I40" s="35"/>
      <c r="J40" s="35"/>
      <c r="K40" s="35"/>
      <c r="L40" s="35"/>
      <c r="M40" s="35"/>
      <c r="N40" s="35"/>
      <c r="O40" s="35">
        <f t="shared" si="0"/>
        <v>16000</v>
      </c>
    </row>
    <row r="41" spans="1:17" s="49" customFormat="1" ht="12.75" x14ac:dyDescent="0.2">
      <c r="A41" s="34" t="s">
        <v>62</v>
      </c>
      <c r="B41" s="35"/>
      <c r="C41" s="35"/>
      <c r="D41" s="35"/>
      <c r="E41" s="35"/>
      <c r="F41" s="35"/>
      <c r="G41" s="35"/>
      <c r="H41" s="35">
        <v>60000</v>
      </c>
      <c r="I41" s="35"/>
      <c r="J41" s="35"/>
      <c r="K41" s="35"/>
      <c r="L41" s="35"/>
      <c r="M41" s="35"/>
      <c r="N41" s="35"/>
      <c r="O41" s="35">
        <f t="shared" si="0"/>
        <v>60000</v>
      </c>
    </row>
    <row r="42" spans="1:17" s="49" customFormat="1" ht="12.75" x14ac:dyDescent="0.2">
      <c r="A42" s="34" t="s">
        <v>63</v>
      </c>
      <c r="B42" s="35"/>
      <c r="C42" s="35"/>
      <c r="D42" s="35"/>
      <c r="E42" s="35"/>
      <c r="F42" s="35"/>
      <c r="G42" s="35"/>
      <c r="H42" s="35">
        <v>0</v>
      </c>
      <c r="I42" s="35"/>
      <c r="J42" s="35"/>
      <c r="K42" s="35"/>
      <c r="L42" s="35"/>
      <c r="M42" s="35"/>
      <c r="N42" s="35"/>
      <c r="O42" s="35">
        <f t="shared" si="0"/>
        <v>0</v>
      </c>
      <c r="Q42" s="50"/>
    </row>
    <row r="43" spans="1:17" s="49" customFormat="1" ht="12.75" x14ac:dyDescent="0.2">
      <c r="A43" s="34" t="s">
        <v>64</v>
      </c>
      <c r="B43" s="35"/>
      <c r="C43" s="35">
        <v>25000</v>
      </c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>
        <f t="shared" si="0"/>
        <v>25000</v>
      </c>
    </row>
    <row r="44" spans="1:17" s="49" customFormat="1" ht="12.75" x14ac:dyDescent="0.2">
      <c r="A44" s="34" t="s">
        <v>65</v>
      </c>
      <c r="B44" s="35"/>
      <c r="C44" s="35">
        <v>5000</v>
      </c>
      <c r="D44" s="35">
        <f>85000-5000</f>
        <v>80000</v>
      </c>
      <c r="E44" s="35">
        <v>0</v>
      </c>
      <c r="F44" s="35">
        <v>0</v>
      </c>
      <c r="G44" s="35"/>
      <c r="H44" s="35"/>
      <c r="I44" s="35"/>
      <c r="J44" s="35"/>
      <c r="K44" s="35"/>
      <c r="L44" s="35">
        <v>10000</v>
      </c>
      <c r="M44" s="35"/>
      <c r="N44" s="35"/>
      <c r="O44" s="35">
        <f t="shared" si="0"/>
        <v>95000</v>
      </c>
    </row>
    <row r="45" spans="1:17" s="49" customFormat="1" ht="12.75" x14ac:dyDescent="0.2">
      <c r="A45" s="34" t="s">
        <v>66</v>
      </c>
      <c r="B45" s="35"/>
      <c r="C45" s="35"/>
      <c r="D45" s="35">
        <v>7000</v>
      </c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>
        <f t="shared" si="0"/>
        <v>7000</v>
      </c>
    </row>
    <row r="46" spans="1:17" s="49" customFormat="1" ht="12.75" x14ac:dyDescent="0.2">
      <c r="A46" s="34" t="s">
        <v>67</v>
      </c>
      <c r="B46" s="35"/>
      <c r="C46" s="35"/>
      <c r="D46" s="35"/>
      <c r="E46" s="35"/>
      <c r="F46" s="35"/>
      <c r="G46" s="35"/>
      <c r="H46" s="35">
        <v>0</v>
      </c>
      <c r="I46" s="35">
        <v>10000</v>
      </c>
      <c r="J46" s="35"/>
      <c r="K46" s="35"/>
      <c r="L46" s="35"/>
      <c r="M46" s="35"/>
      <c r="N46" s="35"/>
      <c r="O46" s="35">
        <f t="shared" si="0"/>
        <v>10000</v>
      </c>
      <c r="Q46" s="50"/>
    </row>
    <row r="47" spans="1:17" s="49" customFormat="1" ht="12.75" x14ac:dyDescent="0.2">
      <c r="A47" s="34" t="s">
        <v>68</v>
      </c>
      <c r="B47" s="35"/>
      <c r="C47" s="35"/>
      <c r="D47" s="35"/>
      <c r="E47" s="35"/>
      <c r="F47" s="35"/>
      <c r="G47" s="35"/>
      <c r="H47" s="35"/>
      <c r="I47" s="35">
        <v>40000</v>
      </c>
      <c r="J47" s="35"/>
      <c r="K47" s="35"/>
      <c r="L47" s="35"/>
      <c r="M47" s="35"/>
      <c r="N47" s="35"/>
      <c r="O47" s="35">
        <f t="shared" si="0"/>
        <v>40000</v>
      </c>
    </row>
    <row r="48" spans="1:17" s="49" customFormat="1" ht="25.5" x14ac:dyDescent="0.2">
      <c r="A48" s="34" t="s">
        <v>69</v>
      </c>
      <c r="B48" s="35"/>
      <c r="C48" s="35"/>
      <c r="D48" s="35"/>
      <c r="E48" s="35"/>
      <c r="F48" s="35"/>
      <c r="G48" s="35"/>
      <c r="H48" s="35">
        <v>160000</v>
      </c>
      <c r="I48" s="35">
        <v>250000</v>
      </c>
      <c r="J48" s="35"/>
      <c r="K48" s="35"/>
      <c r="L48" s="35">
        <v>64000</v>
      </c>
      <c r="M48" s="35"/>
      <c r="N48" s="35"/>
      <c r="O48" s="35">
        <f t="shared" si="0"/>
        <v>474000</v>
      </c>
      <c r="Q48" s="50"/>
    </row>
    <row r="49" spans="1:17" s="49" customFormat="1" ht="12.75" x14ac:dyDescent="0.2">
      <c r="A49" s="34" t="s">
        <v>70</v>
      </c>
      <c r="B49" s="35"/>
      <c r="C49" s="35">
        <v>6000</v>
      </c>
      <c r="D49" s="35"/>
      <c r="E49" s="35"/>
      <c r="F49" s="35"/>
      <c r="G49" s="35"/>
      <c r="H49" s="35"/>
      <c r="I49" s="35">
        <v>5000</v>
      </c>
      <c r="J49" s="35"/>
      <c r="K49" s="35"/>
      <c r="L49" s="35"/>
      <c r="M49" s="35"/>
      <c r="N49" s="35"/>
      <c r="O49" s="35">
        <f t="shared" si="0"/>
        <v>11000</v>
      </c>
    </row>
    <row r="50" spans="1:17" s="49" customFormat="1" ht="12.75" x14ac:dyDescent="0.2">
      <c r="A50" s="34" t="s">
        <v>71</v>
      </c>
      <c r="B50" s="35"/>
      <c r="C50" s="35"/>
      <c r="D50" s="35">
        <v>0</v>
      </c>
      <c r="E50" s="35"/>
      <c r="F50" s="35"/>
      <c r="G50" s="35"/>
      <c r="H50" s="35"/>
      <c r="I50" s="35"/>
      <c r="J50" s="35">
        <v>36500</v>
      </c>
      <c r="K50" s="35"/>
      <c r="L50" s="35"/>
      <c r="M50" s="35">
        <v>0</v>
      </c>
      <c r="N50" s="35"/>
      <c r="O50" s="35">
        <f t="shared" si="0"/>
        <v>36500</v>
      </c>
    </row>
    <row r="51" spans="1:17" s="49" customFormat="1" ht="12.75" x14ac:dyDescent="0.2">
      <c r="A51" s="34" t="s">
        <v>72</v>
      </c>
      <c r="B51" s="35">
        <v>8000</v>
      </c>
      <c r="C51" s="35">
        <v>1000</v>
      </c>
      <c r="D51" s="35">
        <v>2000</v>
      </c>
      <c r="E51" s="35"/>
      <c r="F51" s="35"/>
      <c r="G51" s="35"/>
      <c r="H51" s="35"/>
      <c r="I51" s="35"/>
      <c r="J51" s="35"/>
      <c r="K51" s="35"/>
      <c r="L51" s="35">
        <v>2000</v>
      </c>
      <c r="M51" s="35"/>
      <c r="N51" s="35"/>
      <c r="O51" s="35">
        <f t="shared" si="0"/>
        <v>13000</v>
      </c>
    </row>
    <row r="52" spans="1:17" s="49" customFormat="1" ht="12.75" x14ac:dyDescent="0.2">
      <c r="A52" s="34" t="s">
        <v>73</v>
      </c>
      <c r="B52" s="35"/>
      <c r="C52" s="35"/>
      <c r="D52" s="35"/>
      <c r="E52" s="35"/>
      <c r="F52" s="35"/>
      <c r="G52" s="35"/>
      <c r="H52" s="35">
        <v>30000</v>
      </c>
      <c r="I52" s="35"/>
      <c r="J52" s="35"/>
      <c r="K52" s="35"/>
      <c r="L52" s="35"/>
      <c r="M52" s="35"/>
      <c r="N52" s="35"/>
      <c r="O52" s="35">
        <f t="shared" si="0"/>
        <v>30000</v>
      </c>
    </row>
    <row r="53" spans="1:17" s="49" customFormat="1" ht="12.75" x14ac:dyDescent="0.2">
      <c r="A53" s="34" t="s">
        <v>74</v>
      </c>
      <c r="B53" s="35"/>
      <c r="C53" s="35">
        <v>30000</v>
      </c>
      <c r="D53" s="35">
        <v>5000</v>
      </c>
      <c r="E53" s="35"/>
      <c r="F53" s="35"/>
      <c r="G53" s="35"/>
      <c r="H53" s="35">
        <v>30000</v>
      </c>
      <c r="I53" s="35">
        <v>0</v>
      </c>
      <c r="J53" s="35"/>
      <c r="K53" s="35"/>
      <c r="L53" s="35">
        <v>20000</v>
      </c>
      <c r="M53" s="35"/>
      <c r="N53" s="35"/>
      <c r="O53" s="35">
        <f t="shared" si="0"/>
        <v>85000</v>
      </c>
      <c r="Q53" s="50"/>
    </row>
    <row r="54" spans="1:17" s="49" customFormat="1" ht="25.5" x14ac:dyDescent="0.2">
      <c r="A54" s="34" t="s">
        <v>75</v>
      </c>
      <c r="B54" s="35"/>
      <c r="C54" s="35">
        <v>12000</v>
      </c>
      <c r="D54" s="35">
        <v>32860</v>
      </c>
      <c r="E54" s="35"/>
      <c r="F54" s="35"/>
      <c r="G54" s="35"/>
      <c r="H54" s="35">
        <v>60000</v>
      </c>
      <c r="I54" s="35" t="s">
        <v>76</v>
      </c>
      <c r="J54" s="35"/>
      <c r="K54" s="35"/>
      <c r="L54" s="35">
        <v>0</v>
      </c>
      <c r="M54" s="35"/>
      <c r="N54" s="35"/>
      <c r="O54" s="35">
        <f t="shared" si="0"/>
        <v>104860</v>
      </c>
      <c r="Q54" s="50"/>
    </row>
    <row r="55" spans="1:17" s="49" customFormat="1" ht="12.75" x14ac:dyDescent="0.2">
      <c r="A55" s="34" t="s">
        <v>77</v>
      </c>
      <c r="B55" s="35"/>
      <c r="C55" s="35"/>
      <c r="D55" s="35" t="s">
        <v>78</v>
      </c>
      <c r="E55" s="35"/>
      <c r="F55" s="35"/>
      <c r="G55" s="35"/>
      <c r="H55" s="35"/>
      <c r="I55" s="35"/>
      <c r="J55" s="35">
        <v>1000</v>
      </c>
      <c r="K55" s="35"/>
      <c r="L55" s="35"/>
      <c r="M55" s="35"/>
      <c r="N55" s="35"/>
      <c r="O55" s="35">
        <f t="shared" si="0"/>
        <v>1000</v>
      </c>
    </row>
    <row r="56" spans="1:17" s="49" customFormat="1" ht="12.75" x14ac:dyDescent="0.2">
      <c r="A56" s="34" t="s">
        <v>79</v>
      </c>
      <c r="B56" s="35"/>
      <c r="C56" s="35">
        <v>9000</v>
      </c>
      <c r="D56" s="35"/>
      <c r="E56" s="35"/>
      <c r="F56" s="35"/>
      <c r="G56" s="35"/>
      <c r="H56" s="35"/>
      <c r="I56" s="35">
        <v>1500</v>
      </c>
      <c r="J56" s="35"/>
      <c r="K56" s="35"/>
      <c r="L56" s="35"/>
      <c r="M56" s="35"/>
      <c r="N56" s="35">
        <v>3000</v>
      </c>
      <c r="O56" s="35">
        <f t="shared" si="0"/>
        <v>13500</v>
      </c>
      <c r="Q56" s="50"/>
    </row>
    <row r="57" spans="1:17" s="49" customFormat="1" ht="12.75" x14ac:dyDescent="0.2">
      <c r="A57" s="34" t="s">
        <v>80</v>
      </c>
      <c r="B57" s="35">
        <v>27000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>
        <f t="shared" si="0"/>
        <v>27000</v>
      </c>
    </row>
    <row r="58" spans="1:17" s="49" customFormat="1" ht="12.75" x14ac:dyDescent="0.2">
      <c r="A58" s="34" t="s">
        <v>81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>
        <v>4000</v>
      </c>
      <c r="M58" s="35"/>
      <c r="N58" s="35"/>
      <c r="O58" s="35">
        <f t="shared" si="0"/>
        <v>4000</v>
      </c>
    </row>
    <row r="59" spans="1:17" s="49" customFormat="1" ht="12.75" x14ac:dyDescent="0.2">
      <c r="A59" s="34" t="s">
        <v>82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>
        <v>25000</v>
      </c>
      <c r="M59" s="35"/>
      <c r="N59" s="35"/>
      <c r="O59" s="35">
        <f t="shared" si="0"/>
        <v>25000</v>
      </c>
      <c r="Q59" s="50"/>
    </row>
    <row r="60" spans="1:17" s="49" customFormat="1" ht="12.75" x14ac:dyDescent="0.2">
      <c r="A60" s="34" t="s">
        <v>83</v>
      </c>
      <c r="B60" s="35"/>
      <c r="C60" s="35"/>
      <c r="D60" s="35"/>
      <c r="E60" s="35"/>
      <c r="F60" s="35"/>
      <c r="G60" s="35"/>
      <c r="H60" s="35">
        <v>25000</v>
      </c>
      <c r="I60" s="35"/>
      <c r="J60" s="35"/>
      <c r="K60" s="35"/>
      <c r="L60" s="35"/>
      <c r="M60" s="35"/>
      <c r="N60" s="35"/>
      <c r="O60" s="35">
        <f t="shared" si="0"/>
        <v>25000</v>
      </c>
    </row>
    <row r="61" spans="1:17" s="49" customFormat="1" ht="12.75" x14ac:dyDescent="0.2">
      <c r="A61" s="34" t="s">
        <v>134</v>
      </c>
      <c r="B61" s="35"/>
      <c r="C61" s="35">
        <v>5000</v>
      </c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>
        <f t="shared" si="0"/>
        <v>5000</v>
      </c>
    </row>
    <row r="62" spans="1:17" s="49" customFormat="1" ht="12.75" x14ac:dyDescent="0.2">
      <c r="A62" s="34" t="s">
        <v>116</v>
      </c>
      <c r="B62" s="35"/>
      <c r="C62" s="35">
        <v>4000</v>
      </c>
      <c r="D62" s="35"/>
      <c r="E62" s="35"/>
      <c r="F62" s="35"/>
      <c r="G62" s="35"/>
      <c r="H62" s="35"/>
      <c r="I62" s="35">
        <v>2000</v>
      </c>
      <c r="J62" s="35"/>
      <c r="K62" s="35"/>
      <c r="L62" s="35"/>
      <c r="M62" s="35"/>
      <c r="N62" s="35"/>
      <c r="O62" s="35">
        <f t="shared" si="0"/>
        <v>6000</v>
      </c>
    </row>
    <row r="63" spans="1:17" s="49" customFormat="1" ht="12.75" x14ac:dyDescent="0.2">
      <c r="A63" s="34" t="s">
        <v>118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>
        <v>20000</v>
      </c>
      <c r="N63" s="35"/>
      <c r="O63" s="35">
        <f t="shared" si="0"/>
        <v>20000</v>
      </c>
    </row>
    <row r="64" spans="1:17" s="49" customFormat="1" ht="12.75" x14ac:dyDescent="0.2">
      <c r="A64" s="34" t="s">
        <v>119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>
        <v>5000</v>
      </c>
      <c r="N64" s="35"/>
      <c r="O64" s="35">
        <f t="shared" si="0"/>
        <v>5000</v>
      </c>
    </row>
    <row r="65" spans="1:17" s="49" customFormat="1" ht="12.75" x14ac:dyDescent="0.2">
      <c r="A65" s="34" t="s">
        <v>120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>
        <v>100000</v>
      </c>
      <c r="N65" s="35"/>
      <c r="O65" s="35">
        <f t="shared" si="0"/>
        <v>100000</v>
      </c>
      <c r="Q65" s="50"/>
    </row>
    <row r="66" spans="1:17" ht="15.75" x14ac:dyDescent="0.25">
      <c r="A66" s="36" t="s">
        <v>84</v>
      </c>
      <c r="B66" s="37">
        <f>SUM(B3:B65)</f>
        <v>268400</v>
      </c>
      <c r="C66" s="37">
        <f>SUM(C3:C65)</f>
        <v>281000</v>
      </c>
      <c r="D66" s="37">
        <f t="shared" ref="D66:N66" si="1">SUM(D3:D65)</f>
        <v>343154</v>
      </c>
      <c r="E66" s="37">
        <f t="shared" si="1"/>
        <v>5000</v>
      </c>
      <c r="F66" s="37">
        <f t="shared" si="1"/>
        <v>5000</v>
      </c>
      <c r="G66" s="37">
        <f t="shared" si="1"/>
        <v>205000</v>
      </c>
      <c r="H66" s="37">
        <f t="shared" si="1"/>
        <v>656000</v>
      </c>
      <c r="I66" s="37">
        <f t="shared" si="1"/>
        <v>308500</v>
      </c>
      <c r="J66" s="37">
        <f t="shared" si="1"/>
        <v>39979</v>
      </c>
      <c r="K66" s="37">
        <f t="shared" si="1"/>
        <v>2000</v>
      </c>
      <c r="L66" s="37">
        <f t="shared" si="1"/>
        <v>130000</v>
      </c>
      <c r="M66" s="37">
        <f t="shared" si="1"/>
        <v>125000</v>
      </c>
      <c r="N66" s="37">
        <f t="shared" si="1"/>
        <v>3000</v>
      </c>
      <c r="O66" s="37">
        <f>SUM(O3:O65)</f>
        <v>2372033</v>
      </c>
    </row>
    <row r="67" spans="1:17" s="6" customFormat="1" ht="15.75" x14ac:dyDescent="0.25">
      <c r="A67" s="38"/>
      <c r="B67" s="39"/>
      <c r="C67" s="39"/>
      <c r="D67" s="39"/>
      <c r="E67" s="39"/>
      <c r="F67" s="40"/>
      <c r="G67" s="40"/>
      <c r="H67" s="40"/>
      <c r="I67" s="40"/>
      <c r="J67" s="40"/>
      <c r="K67" s="40"/>
      <c r="L67" s="40"/>
      <c r="M67" s="40"/>
      <c r="N67" s="40"/>
      <c r="O67" s="40"/>
    </row>
    <row r="68" spans="1:17" s="6" customFormat="1" ht="15.75" x14ac:dyDescent="0.25">
      <c r="A68" s="38"/>
      <c r="B68" s="39"/>
      <c r="C68" s="39"/>
      <c r="D68" s="39"/>
      <c r="E68" s="39"/>
      <c r="F68" s="40"/>
      <c r="G68" s="40"/>
      <c r="H68" s="40"/>
      <c r="I68" s="40"/>
      <c r="J68" s="40"/>
      <c r="K68" s="40"/>
      <c r="L68" s="40"/>
      <c r="M68" s="40"/>
      <c r="N68" s="40"/>
      <c r="O68" s="40"/>
    </row>
    <row r="69" spans="1:17" s="6" customFormat="1" ht="15.75" x14ac:dyDescent="0.25">
      <c r="A69" s="41"/>
      <c r="B69" s="42"/>
      <c r="C69" s="42"/>
      <c r="D69" s="42"/>
      <c r="E69" s="42"/>
      <c r="F69" s="43"/>
      <c r="G69" s="43"/>
      <c r="H69" s="43"/>
      <c r="I69" s="43"/>
      <c r="J69" s="43"/>
      <c r="K69" s="43"/>
      <c r="L69" s="43"/>
      <c r="M69" s="43"/>
      <c r="N69" s="43"/>
      <c r="O69" s="42"/>
    </row>
    <row r="70" spans="1:17" s="53" customFormat="1" ht="27" customHeight="1" x14ac:dyDescent="0.3">
      <c r="A70" s="168" t="s">
        <v>157</v>
      </c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</row>
    <row r="71" spans="1:17" s="54" customFormat="1" ht="20.25" customHeight="1" x14ac:dyDescent="0.2">
      <c r="A71" s="46" t="s">
        <v>13</v>
      </c>
      <c r="B71" s="47" t="s">
        <v>14</v>
      </c>
      <c r="C71" s="47" t="s">
        <v>15</v>
      </c>
      <c r="D71" s="47" t="s">
        <v>16</v>
      </c>
      <c r="E71" s="47" t="s">
        <v>17</v>
      </c>
      <c r="F71" s="47" t="s">
        <v>18</v>
      </c>
      <c r="G71" s="47" t="s">
        <v>19</v>
      </c>
      <c r="H71" s="47" t="s">
        <v>20</v>
      </c>
      <c r="I71" s="47" t="s">
        <v>21</v>
      </c>
      <c r="J71" s="47" t="s">
        <v>22</v>
      </c>
      <c r="K71" s="47" t="s">
        <v>23</v>
      </c>
      <c r="L71" s="47" t="s">
        <v>24</v>
      </c>
      <c r="M71" s="47" t="s">
        <v>115</v>
      </c>
      <c r="N71" s="47" t="s">
        <v>151</v>
      </c>
      <c r="O71" s="47" t="s">
        <v>25</v>
      </c>
    </row>
    <row r="72" spans="1:17" s="54" customFormat="1" ht="12.75" x14ac:dyDescent="0.2">
      <c r="A72" s="34" t="s">
        <v>26</v>
      </c>
      <c r="B72" s="35">
        <v>12000</v>
      </c>
      <c r="C72" s="35">
        <v>2000</v>
      </c>
      <c r="D72" s="35">
        <v>2500</v>
      </c>
      <c r="E72" s="35">
        <v>0</v>
      </c>
      <c r="F72" s="35"/>
      <c r="G72" s="35"/>
      <c r="H72" s="35">
        <f>500-500</f>
        <v>0</v>
      </c>
      <c r="I72" s="35"/>
      <c r="J72" s="35">
        <v>1500</v>
      </c>
      <c r="K72" s="35"/>
      <c r="L72" s="35">
        <v>1000</v>
      </c>
      <c r="M72" s="35"/>
      <c r="N72" s="35"/>
      <c r="O72" s="35">
        <f>SUM(B72:N72)</f>
        <v>19000</v>
      </c>
    </row>
    <row r="73" spans="1:17" s="54" customFormat="1" ht="12.75" x14ac:dyDescent="0.2">
      <c r="A73" s="34" t="s">
        <v>27</v>
      </c>
      <c r="B73" s="35"/>
      <c r="C73" s="35">
        <v>70000</v>
      </c>
      <c r="D73" s="35">
        <v>0</v>
      </c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>
        <f t="shared" ref="O73:O134" si="2">SUM(B73:N73)</f>
        <v>70000</v>
      </c>
    </row>
    <row r="74" spans="1:17" s="54" customFormat="1" ht="12.75" x14ac:dyDescent="0.2">
      <c r="A74" s="34" t="s">
        <v>28</v>
      </c>
      <c r="B74" s="35"/>
      <c r="C74" s="35">
        <v>35000</v>
      </c>
      <c r="D74" s="35">
        <v>0</v>
      </c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>
        <f t="shared" si="2"/>
        <v>35000</v>
      </c>
    </row>
    <row r="75" spans="1:17" s="54" customFormat="1" ht="12.75" x14ac:dyDescent="0.2">
      <c r="A75" s="34" t="s">
        <v>29</v>
      </c>
      <c r="B75" s="35"/>
      <c r="C75" s="35">
        <v>20000</v>
      </c>
      <c r="D75" s="35">
        <v>0</v>
      </c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>
        <f t="shared" si="2"/>
        <v>20000</v>
      </c>
    </row>
    <row r="76" spans="1:17" s="54" customFormat="1" ht="12.75" x14ac:dyDescent="0.2">
      <c r="A76" s="34" t="s">
        <v>30</v>
      </c>
      <c r="B76" s="35"/>
      <c r="C76" s="35">
        <v>10000</v>
      </c>
      <c r="D76" s="35">
        <v>0</v>
      </c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>
        <f t="shared" si="2"/>
        <v>10000</v>
      </c>
    </row>
    <row r="77" spans="1:17" s="54" customFormat="1" ht="12.75" x14ac:dyDescent="0.2">
      <c r="A77" s="34" t="s">
        <v>31</v>
      </c>
      <c r="B77" s="35"/>
      <c r="C77" s="35">
        <v>2000</v>
      </c>
      <c r="D77" s="35">
        <v>0</v>
      </c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>
        <f t="shared" si="2"/>
        <v>2000</v>
      </c>
    </row>
    <row r="78" spans="1:17" s="54" customFormat="1" ht="12.75" x14ac:dyDescent="0.2">
      <c r="A78" s="34" t="s">
        <v>32</v>
      </c>
      <c r="B78" s="35"/>
      <c r="C78" s="35">
        <v>1500</v>
      </c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>
        <f t="shared" si="2"/>
        <v>1500</v>
      </c>
    </row>
    <row r="79" spans="1:17" s="54" customFormat="1" ht="12.75" x14ac:dyDescent="0.2">
      <c r="A79" s="34" t="s">
        <v>33</v>
      </c>
      <c r="B79" s="35"/>
      <c r="C79" s="35">
        <v>4000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>
        <f t="shared" si="2"/>
        <v>4000</v>
      </c>
    </row>
    <row r="80" spans="1:17" s="54" customFormat="1" ht="12.75" x14ac:dyDescent="0.2">
      <c r="A80" s="34" t="s">
        <v>34</v>
      </c>
      <c r="B80" s="35">
        <v>30000</v>
      </c>
      <c r="C80" s="35">
        <v>10000</v>
      </c>
      <c r="D80" s="35">
        <v>20000</v>
      </c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>
        <f t="shared" si="2"/>
        <v>60000</v>
      </c>
    </row>
    <row r="81" spans="1:15" s="54" customFormat="1" ht="12.75" x14ac:dyDescent="0.2">
      <c r="A81" s="34" t="s">
        <v>35</v>
      </c>
      <c r="B81" s="35">
        <v>10000</v>
      </c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>
        <f t="shared" si="2"/>
        <v>10000</v>
      </c>
    </row>
    <row r="82" spans="1:15" s="54" customFormat="1" ht="25.5" x14ac:dyDescent="0.2">
      <c r="A82" s="34" t="s">
        <v>36</v>
      </c>
      <c r="B82" s="35"/>
      <c r="C82" s="35"/>
      <c r="D82" s="35"/>
      <c r="E82" s="35"/>
      <c r="F82" s="35"/>
      <c r="G82" s="35"/>
      <c r="H82" s="35">
        <v>10000</v>
      </c>
      <c r="I82" s="35"/>
      <c r="J82" s="35"/>
      <c r="K82" s="35"/>
      <c r="L82" s="35"/>
      <c r="M82" s="35"/>
      <c r="N82" s="35"/>
      <c r="O82" s="35">
        <f t="shared" si="2"/>
        <v>10000</v>
      </c>
    </row>
    <row r="83" spans="1:15" s="54" customFormat="1" ht="12.75" x14ac:dyDescent="0.2">
      <c r="A83" s="34" t="s">
        <v>37</v>
      </c>
      <c r="B83" s="35">
        <v>10000</v>
      </c>
      <c r="C83" s="35">
        <v>1000</v>
      </c>
      <c r="D83" s="35">
        <v>5000</v>
      </c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>
        <f t="shared" si="2"/>
        <v>16000</v>
      </c>
    </row>
    <row r="84" spans="1:15" s="54" customFormat="1" ht="12.75" x14ac:dyDescent="0.2">
      <c r="A84" s="34" t="s">
        <v>38</v>
      </c>
      <c r="B84" s="35">
        <v>1000</v>
      </c>
      <c r="C84" s="35">
        <v>1000</v>
      </c>
      <c r="D84" s="35">
        <v>1000</v>
      </c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>
        <f t="shared" si="2"/>
        <v>3000</v>
      </c>
    </row>
    <row r="85" spans="1:15" s="54" customFormat="1" ht="12.75" x14ac:dyDescent="0.2">
      <c r="A85" s="34" t="s">
        <v>39</v>
      </c>
      <c r="B85" s="35"/>
      <c r="C85" s="35">
        <v>12000</v>
      </c>
      <c r="D85" s="35"/>
      <c r="E85" s="35"/>
      <c r="F85" s="35"/>
      <c r="G85" s="35"/>
      <c r="H85" s="35">
        <v>25000</v>
      </c>
      <c r="I85" s="35"/>
      <c r="J85" s="35"/>
      <c r="K85" s="35"/>
      <c r="L85" s="35"/>
      <c r="M85" s="35"/>
      <c r="N85" s="35"/>
      <c r="O85" s="35">
        <f t="shared" si="2"/>
        <v>37000</v>
      </c>
    </row>
    <row r="86" spans="1:15" s="54" customFormat="1" ht="12.75" x14ac:dyDescent="0.2">
      <c r="A86" s="34" t="s">
        <v>40</v>
      </c>
      <c r="B86" s="35"/>
      <c r="C86" s="35">
        <v>8000</v>
      </c>
      <c r="D86" s="35">
        <v>3000</v>
      </c>
      <c r="E86" s="35"/>
      <c r="F86" s="35"/>
      <c r="G86" s="35"/>
      <c r="H86" s="35">
        <v>1500</v>
      </c>
      <c r="I86" s="35"/>
      <c r="J86" s="35"/>
      <c r="K86" s="35"/>
      <c r="L86" s="35"/>
      <c r="M86" s="35"/>
      <c r="N86" s="35"/>
      <c r="O86" s="35">
        <f t="shared" si="2"/>
        <v>12500</v>
      </c>
    </row>
    <row r="87" spans="1:15" s="54" customFormat="1" ht="12.75" x14ac:dyDescent="0.2">
      <c r="A87" s="34" t="s">
        <v>41</v>
      </c>
      <c r="B87" s="35"/>
      <c r="C87" s="35"/>
      <c r="D87" s="35"/>
      <c r="E87" s="35"/>
      <c r="F87" s="35"/>
      <c r="G87" s="35"/>
      <c r="H87" s="35">
        <v>7500</v>
      </c>
      <c r="I87" s="35"/>
      <c r="J87" s="35"/>
      <c r="K87" s="35"/>
      <c r="L87" s="35"/>
      <c r="M87" s="35"/>
      <c r="N87" s="35"/>
      <c r="O87" s="35">
        <f t="shared" si="2"/>
        <v>7500</v>
      </c>
    </row>
    <row r="88" spans="1:15" s="54" customFormat="1" ht="12.75" x14ac:dyDescent="0.2">
      <c r="A88" s="34" t="s">
        <v>42</v>
      </c>
      <c r="B88" s="35"/>
      <c r="C88" s="35">
        <v>3000</v>
      </c>
      <c r="D88" s="35">
        <v>2000</v>
      </c>
      <c r="E88" s="35"/>
      <c r="F88" s="35"/>
      <c r="G88" s="35"/>
      <c r="H88" s="35">
        <v>12000</v>
      </c>
      <c r="I88" s="35"/>
      <c r="J88" s="35"/>
      <c r="K88" s="35"/>
      <c r="L88" s="35"/>
      <c r="M88" s="35"/>
      <c r="N88" s="35"/>
      <c r="O88" s="35">
        <f t="shared" si="2"/>
        <v>17000</v>
      </c>
    </row>
    <row r="89" spans="1:15" s="54" customFormat="1" ht="12.75" x14ac:dyDescent="0.2">
      <c r="A89" s="34" t="s">
        <v>43</v>
      </c>
      <c r="B89" s="35"/>
      <c r="C89" s="35"/>
      <c r="D89" s="35"/>
      <c r="E89" s="35"/>
      <c r="F89" s="35"/>
      <c r="G89" s="35"/>
      <c r="H89" s="35">
        <v>20000</v>
      </c>
      <c r="I89" s="35"/>
      <c r="J89" s="35"/>
      <c r="K89" s="35"/>
      <c r="L89" s="35"/>
      <c r="M89" s="35"/>
      <c r="N89" s="35"/>
      <c r="O89" s="35">
        <f t="shared" si="2"/>
        <v>20000</v>
      </c>
    </row>
    <row r="90" spans="1:15" s="54" customFormat="1" ht="12.75" x14ac:dyDescent="0.2">
      <c r="A90" s="34" t="s">
        <v>44</v>
      </c>
      <c r="B90" s="35"/>
      <c r="C90" s="35"/>
      <c r="D90" s="35"/>
      <c r="E90" s="35"/>
      <c r="F90" s="35"/>
      <c r="G90" s="35"/>
      <c r="H90" s="35">
        <v>5000</v>
      </c>
      <c r="I90" s="35"/>
      <c r="J90" s="35"/>
      <c r="K90" s="35"/>
      <c r="L90" s="35"/>
      <c r="M90" s="35"/>
      <c r="N90" s="35"/>
      <c r="O90" s="35">
        <f t="shared" si="2"/>
        <v>5000</v>
      </c>
    </row>
    <row r="91" spans="1:15" s="54" customFormat="1" ht="12.75" x14ac:dyDescent="0.2">
      <c r="A91" s="34" t="s">
        <v>45</v>
      </c>
      <c r="B91" s="35"/>
      <c r="C91" s="35"/>
      <c r="D91" s="35"/>
      <c r="E91" s="35"/>
      <c r="F91" s="35"/>
      <c r="G91" s="51"/>
      <c r="H91" s="35">
        <v>40000</v>
      </c>
      <c r="I91" s="52"/>
      <c r="J91" s="35"/>
      <c r="K91" s="35"/>
      <c r="L91" s="35"/>
      <c r="M91" s="35"/>
      <c r="N91" s="35"/>
      <c r="O91" s="35">
        <f t="shared" si="2"/>
        <v>40000</v>
      </c>
    </row>
    <row r="92" spans="1:15" s="54" customFormat="1" ht="12.75" x14ac:dyDescent="0.2">
      <c r="A92" s="34" t="s">
        <v>46</v>
      </c>
      <c r="B92" s="35"/>
      <c r="C92" s="35"/>
      <c r="D92" s="35"/>
      <c r="E92" s="35"/>
      <c r="F92" s="35"/>
      <c r="G92" s="51"/>
      <c r="H92" s="35">
        <v>50000</v>
      </c>
      <c r="I92" s="52"/>
      <c r="J92" s="35"/>
      <c r="K92" s="35"/>
      <c r="L92" s="35"/>
      <c r="M92" s="35"/>
      <c r="N92" s="35"/>
      <c r="O92" s="35">
        <f t="shared" si="2"/>
        <v>50000</v>
      </c>
    </row>
    <row r="93" spans="1:15" s="54" customFormat="1" ht="12.75" x14ac:dyDescent="0.2">
      <c r="A93" s="34" t="s">
        <v>47</v>
      </c>
      <c r="B93" s="35"/>
      <c r="C93" s="35"/>
      <c r="D93" s="35"/>
      <c r="E93" s="35"/>
      <c r="F93" s="35"/>
      <c r="G93" s="51">
        <v>205000</v>
      </c>
      <c r="H93" s="35"/>
      <c r="I93" s="52"/>
      <c r="J93" s="35"/>
      <c r="K93" s="35"/>
      <c r="L93" s="35"/>
      <c r="M93" s="35"/>
      <c r="N93" s="35"/>
      <c r="O93" s="35">
        <f t="shared" si="2"/>
        <v>205000</v>
      </c>
    </row>
    <row r="94" spans="1:15" s="54" customFormat="1" ht="12.75" x14ac:dyDescent="0.2">
      <c r="A94" s="34" t="s">
        <v>48</v>
      </c>
      <c r="B94" s="35">
        <f>2000-2000</f>
        <v>0</v>
      </c>
      <c r="C94" s="35"/>
      <c r="D94" s="35"/>
      <c r="E94" s="35">
        <v>2000</v>
      </c>
      <c r="F94" s="35"/>
      <c r="G94" s="35"/>
      <c r="H94" s="35"/>
      <c r="I94" s="35"/>
      <c r="J94" s="35"/>
      <c r="K94" s="35"/>
      <c r="L94" s="35"/>
      <c r="M94" s="35"/>
      <c r="N94" s="35"/>
      <c r="O94" s="35">
        <f t="shared" si="2"/>
        <v>2000</v>
      </c>
    </row>
    <row r="95" spans="1:15" s="54" customFormat="1" ht="12.75" x14ac:dyDescent="0.2">
      <c r="A95" s="34" t="s">
        <v>49</v>
      </c>
      <c r="B95" s="35">
        <f>6000-1000-2500</f>
        <v>2500</v>
      </c>
      <c r="C95" s="35">
        <v>1000</v>
      </c>
      <c r="D95" s="35">
        <v>0</v>
      </c>
      <c r="E95" s="35">
        <v>2000</v>
      </c>
      <c r="F95" s="35"/>
      <c r="G95" s="35"/>
      <c r="H95" s="35"/>
      <c r="I95" s="35"/>
      <c r="J95" s="35"/>
      <c r="K95" s="35">
        <v>1000</v>
      </c>
      <c r="L95" s="35"/>
      <c r="M95" s="35"/>
      <c r="N95" s="35"/>
      <c r="O95" s="35">
        <f t="shared" si="2"/>
        <v>6500</v>
      </c>
    </row>
    <row r="96" spans="1:15" s="54" customFormat="1" ht="12.75" x14ac:dyDescent="0.2">
      <c r="A96" s="34" t="s">
        <v>50</v>
      </c>
      <c r="B96" s="35">
        <f>3000+1000-1000-1000</f>
        <v>2000</v>
      </c>
      <c r="C96" s="35">
        <v>1500</v>
      </c>
      <c r="D96" s="35"/>
      <c r="E96" s="35"/>
      <c r="F96" s="35"/>
      <c r="G96" s="35"/>
      <c r="H96" s="35"/>
      <c r="I96" s="35"/>
      <c r="J96" s="35"/>
      <c r="K96" s="35">
        <v>1000</v>
      </c>
      <c r="L96" s="35"/>
      <c r="M96" s="35"/>
      <c r="N96" s="35"/>
      <c r="O96" s="35">
        <f t="shared" si="2"/>
        <v>4500</v>
      </c>
    </row>
    <row r="97" spans="1:15" s="54" customFormat="1" ht="12.75" x14ac:dyDescent="0.2">
      <c r="A97" s="34" t="s">
        <v>51</v>
      </c>
      <c r="B97" s="35"/>
      <c r="C97" s="35"/>
      <c r="D97" s="35">
        <v>41018</v>
      </c>
      <c r="E97" s="35">
        <f>2000+1000-3000</f>
        <v>0</v>
      </c>
      <c r="F97" s="35"/>
      <c r="G97" s="35"/>
      <c r="H97" s="35"/>
      <c r="I97" s="35"/>
      <c r="J97" s="35"/>
      <c r="K97" s="35"/>
      <c r="L97" s="35"/>
      <c r="M97" s="35"/>
      <c r="N97" s="35"/>
      <c r="O97" s="35">
        <f t="shared" si="2"/>
        <v>41018</v>
      </c>
    </row>
    <row r="98" spans="1:15" s="54" customFormat="1" ht="12.75" x14ac:dyDescent="0.2">
      <c r="A98" s="34" t="s">
        <v>52</v>
      </c>
      <c r="B98" s="35"/>
      <c r="C98" s="35"/>
      <c r="D98" s="35">
        <f>98026+0.42</f>
        <v>98026.42</v>
      </c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>
        <f t="shared" si="2"/>
        <v>98026.42</v>
      </c>
    </row>
    <row r="99" spans="1:15" s="54" customFormat="1" ht="12.75" x14ac:dyDescent="0.2">
      <c r="A99" s="34" t="s">
        <v>53</v>
      </c>
      <c r="B99" s="35"/>
      <c r="C99" s="35"/>
      <c r="D99" s="35">
        <v>41250</v>
      </c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>
        <f t="shared" si="2"/>
        <v>41250</v>
      </c>
    </row>
    <row r="100" spans="1:15" s="54" customFormat="1" ht="12.75" x14ac:dyDescent="0.2">
      <c r="A100" s="34" t="s">
        <v>117</v>
      </c>
      <c r="B100" s="35"/>
      <c r="C100" s="35"/>
      <c r="D100" s="35"/>
      <c r="E100" s="35"/>
      <c r="F100" s="35"/>
      <c r="G100" s="35"/>
      <c r="H100" s="35"/>
      <c r="I100" s="35"/>
      <c r="J100" s="35">
        <v>979</v>
      </c>
      <c r="K100" s="35"/>
      <c r="L100" s="35"/>
      <c r="M100" s="35"/>
      <c r="N100" s="35"/>
      <c r="O100" s="35">
        <f t="shared" si="2"/>
        <v>979</v>
      </c>
    </row>
    <row r="101" spans="1:15" s="54" customFormat="1" ht="12.75" x14ac:dyDescent="0.2">
      <c r="A101" s="34" t="s">
        <v>107</v>
      </c>
      <c r="B101" s="35"/>
      <c r="C101" s="35"/>
      <c r="D101" s="35">
        <v>2500</v>
      </c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>
        <f t="shared" si="2"/>
        <v>2500</v>
      </c>
    </row>
    <row r="102" spans="1:15" s="54" customFormat="1" ht="12.75" x14ac:dyDescent="0.2">
      <c r="A102" s="34" t="s">
        <v>54</v>
      </c>
      <c r="B102" s="35"/>
      <c r="C102" s="35">
        <v>1500</v>
      </c>
      <c r="D102" s="35">
        <v>0</v>
      </c>
      <c r="E102" s="35"/>
      <c r="F102" s="35">
        <v>4000</v>
      </c>
      <c r="G102" s="35"/>
      <c r="H102" s="35"/>
      <c r="I102" s="35"/>
      <c r="J102" s="35"/>
      <c r="K102" s="35"/>
      <c r="L102" s="35"/>
      <c r="M102" s="35"/>
      <c r="N102" s="35"/>
      <c r="O102" s="35">
        <f t="shared" si="2"/>
        <v>5500</v>
      </c>
    </row>
    <row r="103" spans="1:15" s="54" customFormat="1" ht="12.75" x14ac:dyDescent="0.2">
      <c r="A103" s="34" t="s">
        <v>55</v>
      </c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>
        <v>4000</v>
      </c>
      <c r="M103" s="35"/>
      <c r="N103" s="35"/>
      <c r="O103" s="35">
        <f t="shared" si="2"/>
        <v>4000</v>
      </c>
    </row>
    <row r="104" spans="1:15" s="54" customFormat="1" ht="12.75" x14ac:dyDescent="0.2">
      <c r="A104" s="34" t="s">
        <v>56</v>
      </c>
      <c r="B104" s="35">
        <v>4900</v>
      </c>
      <c r="C104" s="35">
        <v>500</v>
      </c>
      <c r="D104" s="35">
        <v>0</v>
      </c>
      <c r="E104" s="35">
        <v>1000</v>
      </c>
      <c r="F104" s="35">
        <v>1000</v>
      </c>
      <c r="G104" s="35"/>
      <c r="H104" s="35"/>
      <c r="I104" s="35"/>
      <c r="J104" s="35"/>
      <c r="K104" s="35">
        <v>0</v>
      </c>
      <c r="L104" s="35"/>
      <c r="M104" s="35"/>
      <c r="N104" s="35"/>
      <c r="O104" s="35">
        <f t="shared" si="2"/>
        <v>7400</v>
      </c>
    </row>
    <row r="105" spans="1:15" s="54" customFormat="1" ht="12.75" x14ac:dyDescent="0.2">
      <c r="A105" s="34" t="s">
        <v>57</v>
      </c>
      <c r="B105" s="35">
        <v>100000</v>
      </c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>
        <f t="shared" si="2"/>
        <v>100000</v>
      </c>
    </row>
    <row r="106" spans="1:15" s="54" customFormat="1" ht="12.75" x14ac:dyDescent="0.2">
      <c r="A106" s="34" t="s">
        <v>58</v>
      </c>
      <c r="B106" s="35"/>
      <c r="C106" s="35"/>
      <c r="D106" s="35"/>
      <c r="E106" s="35"/>
      <c r="F106" s="35"/>
      <c r="G106" s="35"/>
      <c r="H106" s="35">
        <v>50000</v>
      </c>
      <c r="I106" s="35"/>
      <c r="J106" s="35"/>
      <c r="K106" s="35"/>
      <c r="L106" s="35"/>
      <c r="M106" s="35"/>
      <c r="N106" s="35"/>
      <c r="O106" s="35">
        <f t="shared" si="2"/>
        <v>50000</v>
      </c>
    </row>
    <row r="107" spans="1:15" s="54" customFormat="1" ht="25.5" x14ac:dyDescent="0.2">
      <c r="A107" s="34" t="s">
        <v>59</v>
      </c>
      <c r="B107" s="35">
        <v>45000</v>
      </c>
      <c r="C107" s="35"/>
      <c r="D107" s="35"/>
      <c r="E107" s="35">
        <v>0</v>
      </c>
      <c r="F107" s="35">
        <v>0</v>
      </c>
      <c r="G107" s="35"/>
      <c r="H107" s="35">
        <v>20000</v>
      </c>
      <c r="I107" s="35"/>
      <c r="J107" s="35"/>
      <c r="K107" s="35"/>
      <c r="L107" s="35">
        <v>0</v>
      </c>
      <c r="M107" s="35"/>
      <c r="N107" s="35"/>
      <c r="O107" s="35">
        <f t="shared" si="2"/>
        <v>65000</v>
      </c>
    </row>
    <row r="108" spans="1:15" s="54" customFormat="1" ht="12.75" x14ac:dyDescent="0.2">
      <c r="A108" s="34" t="s">
        <v>60</v>
      </c>
      <c r="B108" s="35"/>
      <c r="C108" s="35"/>
      <c r="D108" s="35"/>
      <c r="E108" s="35"/>
      <c r="F108" s="35"/>
      <c r="G108" s="35"/>
      <c r="H108" s="35">
        <v>50000</v>
      </c>
      <c r="I108" s="35"/>
      <c r="J108" s="35"/>
      <c r="K108" s="35"/>
      <c r="L108" s="35"/>
      <c r="M108" s="35"/>
      <c r="N108" s="35"/>
      <c r="O108" s="35">
        <f t="shared" si="2"/>
        <v>50000</v>
      </c>
    </row>
    <row r="109" spans="1:15" s="54" customFormat="1" ht="12.75" x14ac:dyDescent="0.2">
      <c r="A109" s="34" t="s">
        <v>61</v>
      </c>
      <c r="B109" s="35">
        <v>16000</v>
      </c>
      <c r="C109" s="35"/>
      <c r="D109" s="35">
        <v>0</v>
      </c>
      <c r="E109" s="35"/>
      <c r="F109" s="35">
        <v>0</v>
      </c>
      <c r="G109" s="35"/>
      <c r="H109" s="35"/>
      <c r="I109" s="35"/>
      <c r="J109" s="35"/>
      <c r="K109" s="35"/>
      <c r="L109" s="35"/>
      <c r="M109" s="35"/>
      <c r="N109" s="35"/>
      <c r="O109" s="35">
        <f t="shared" si="2"/>
        <v>16000</v>
      </c>
    </row>
    <row r="110" spans="1:15" s="54" customFormat="1" ht="12.75" x14ac:dyDescent="0.2">
      <c r="A110" s="34" t="s">
        <v>62</v>
      </c>
      <c r="B110" s="35"/>
      <c r="C110" s="35"/>
      <c r="D110" s="35"/>
      <c r="E110" s="35"/>
      <c r="F110" s="35"/>
      <c r="G110" s="35"/>
      <c r="H110" s="35">
        <v>60000</v>
      </c>
      <c r="I110" s="35"/>
      <c r="J110" s="35"/>
      <c r="K110" s="35"/>
      <c r="L110" s="35"/>
      <c r="M110" s="35"/>
      <c r="N110" s="35"/>
      <c r="O110" s="35">
        <f t="shared" si="2"/>
        <v>60000</v>
      </c>
    </row>
    <row r="111" spans="1:15" s="54" customFormat="1" ht="12.75" x14ac:dyDescent="0.2">
      <c r="A111" s="34" t="s">
        <v>63</v>
      </c>
      <c r="B111" s="35"/>
      <c r="C111" s="35"/>
      <c r="D111" s="35"/>
      <c r="E111" s="35"/>
      <c r="F111" s="35"/>
      <c r="G111" s="35"/>
      <c r="H111" s="35">
        <v>0</v>
      </c>
      <c r="I111" s="35"/>
      <c r="J111" s="35"/>
      <c r="K111" s="35"/>
      <c r="L111" s="35"/>
      <c r="M111" s="35"/>
      <c r="N111" s="35"/>
      <c r="O111" s="35">
        <f t="shared" si="2"/>
        <v>0</v>
      </c>
    </row>
    <row r="112" spans="1:15" s="54" customFormat="1" ht="12.75" x14ac:dyDescent="0.2">
      <c r="A112" s="34" t="s">
        <v>64</v>
      </c>
      <c r="B112" s="35"/>
      <c r="C112" s="35">
        <v>25000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>
        <f t="shared" si="2"/>
        <v>25000</v>
      </c>
    </row>
    <row r="113" spans="1:15" s="54" customFormat="1" ht="12.75" x14ac:dyDescent="0.2">
      <c r="A113" s="34" t="s">
        <v>65</v>
      </c>
      <c r="B113" s="35"/>
      <c r="C113" s="35">
        <v>5000</v>
      </c>
      <c r="D113" s="35">
        <f>85000-5000</f>
        <v>80000</v>
      </c>
      <c r="E113" s="35">
        <v>0</v>
      </c>
      <c r="F113" s="35">
        <v>0</v>
      </c>
      <c r="G113" s="35"/>
      <c r="H113" s="35"/>
      <c r="I113" s="35"/>
      <c r="J113" s="35"/>
      <c r="K113" s="35"/>
      <c r="L113" s="35">
        <v>10000</v>
      </c>
      <c r="M113" s="35"/>
      <c r="N113" s="35"/>
      <c r="O113" s="35">
        <f t="shared" si="2"/>
        <v>95000</v>
      </c>
    </row>
    <row r="114" spans="1:15" s="54" customFormat="1" ht="12.75" x14ac:dyDescent="0.2">
      <c r="A114" s="34" t="s">
        <v>66</v>
      </c>
      <c r="B114" s="35"/>
      <c r="C114" s="35"/>
      <c r="D114" s="35">
        <v>7000</v>
      </c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>
        <f t="shared" si="2"/>
        <v>7000</v>
      </c>
    </row>
    <row r="115" spans="1:15" s="54" customFormat="1" ht="12.75" x14ac:dyDescent="0.2">
      <c r="A115" s="34" t="s">
        <v>67</v>
      </c>
      <c r="B115" s="35"/>
      <c r="C115" s="35"/>
      <c r="D115" s="35"/>
      <c r="E115" s="35"/>
      <c r="F115" s="35"/>
      <c r="G115" s="35"/>
      <c r="H115" s="35">
        <v>0</v>
      </c>
      <c r="I115" s="35">
        <v>10000</v>
      </c>
      <c r="J115" s="35"/>
      <c r="K115" s="35"/>
      <c r="L115" s="35"/>
      <c r="M115" s="35"/>
      <c r="N115" s="35"/>
      <c r="O115" s="35">
        <f t="shared" si="2"/>
        <v>10000</v>
      </c>
    </row>
    <row r="116" spans="1:15" s="54" customFormat="1" ht="12.75" x14ac:dyDescent="0.2">
      <c r="A116" s="34" t="s">
        <v>68</v>
      </c>
      <c r="B116" s="35"/>
      <c r="C116" s="35"/>
      <c r="D116" s="35"/>
      <c r="E116" s="35"/>
      <c r="F116" s="35"/>
      <c r="G116" s="35"/>
      <c r="H116" s="35"/>
      <c r="I116" s="35">
        <v>40000</v>
      </c>
      <c r="J116" s="35"/>
      <c r="K116" s="35"/>
      <c r="L116" s="35"/>
      <c r="M116" s="35"/>
      <c r="N116" s="35"/>
      <c r="O116" s="35">
        <f t="shared" si="2"/>
        <v>40000</v>
      </c>
    </row>
    <row r="117" spans="1:15" s="54" customFormat="1" ht="25.5" x14ac:dyDescent="0.2">
      <c r="A117" s="34" t="s">
        <v>69</v>
      </c>
      <c r="B117" s="35"/>
      <c r="C117" s="35"/>
      <c r="D117" s="35"/>
      <c r="E117" s="35"/>
      <c r="F117" s="35"/>
      <c r="G117" s="35"/>
      <c r="H117" s="35">
        <f>160000+27966.58</f>
        <v>187966.58000000002</v>
      </c>
      <c r="I117" s="35">
        <v>250000</v>
      </c>
      <c r="J117" s="35"/>
      <c r="K117" s="35"/>
      <c r="L117" s="35">
        <v>64000</v>
      </c>
      <c r="M117" s="35"/>
      <c r="N117" s="35"/>
      <c r="O117" s="35">
        <f t="shared" si="2"/>
        <v>501966.58</v>
      </c>
    </row>
    <row r="118" spans="1:15" s="54" customFormat="1" ht="12.75" x14ac:dyDescent="0.2">
      <c r="A118" s="34" t="s">
        <v>70</v>
      </c>
      <c r="B118" s="35"/>
      <c r="C118" s="35">
        <v>6000</v>
      </c>
      <c r="D118" s="35"/>
      <c r="E118" s="35"/>
      <c r="F118" s="35"/>
      <c r="G118" s="35"/>
      <c r="H118" s="35"/>
      <c r="I118" s="35">
        <v>5000</v>
      </c>
      <c r="J118" s="35"/>
      <c r="K118" s="35"/>
      <c r="L118" s="35"/>
      <c r="M118" s="35"/>
      <c r="N118" s="35"/>
      <c r="O118" s="35">
        <f t="shared" si="2"/>
        <v>11000</v>
      </c>
    </row>
    <row r="119" spans="1:15" s="54" customFormat="1" ht="12.75" x14ac:dyDescent="0.2">
      <c r="A119" s="34" t="s">
        <v>71</v>
      </c>
      <c r="B119" s="35"/>
      <c r="C119" s="35"/>
      <c r="D119" s="35">
        <v>0</v>
      </c>
      <c r="E119" s="35"/>
      <c r="F119" s="35"/>
      <c r="G119" s="35"/>
      <c r="H119" s="35"/>
      <c r="I119" s="35"/>
      <c r="J119" s="35">
        <v>36500</v>
      </c>
      <c r="K119" s="35"/>
      <c r="L119" s="35"/>
      <c r="M119" s="35">
        <v>0</v>
      </c>
      <c r="N119" s="35"/>
      <c r="O119" s="35">
        <f t="shared" si="2"/>
        <v>36500</v>
      </c>
    </row>
    <row r="120" spans="1:15" s="54" customFormat="1" ht="12.75" x14ac:dyDescent="0.2">
      <c r="A120" s="34" t="s">
        <v>72</v>
      </c>
      <c r="B120" s="35">
        <v>8000</v>
      </c>
      <c r="C120" s="35">
        <v>1000</v>
      </c>
      <c r="D120" s="35">
        <v>2000</v>
      </c>
      <c r="E120" s="35"/>
      <c r="F120" s="35"/>
      <c r="G120" s="35"/>
      <c r="H120" s="35"/>
      <c r="I120" s="35"/>
      <c r="J120" s="35"/>
      <c r="K120" s="35"/>
      <c r="L120" s="35">
        <v>2000</v>
      </c>
      <c r="M120" s="35"/>
      <c r="N120" s="35"/>
      <c r="O120" s="35">
        <f t="shared" si="2"/>
        <v>13000</v>
      </c>
    </row>
    <row r="121" spans="1:15" s="54" customFormat="1" ht="12.75" x14ac:dyDescent="0.2">
      <c r="A121" s="34" t="s">
        <v>73</v>
      </c>
      <c r="B121" s="35"/>
      <c r="C121" s="35"/>
      <c r="D121" s="35"/>
      <c r="E121" s="35"/>
      <c r="F121" s="35"/>
      <c r="G121" s="35"/>
      <c r="H121" s="35">
        <v>30000</v>
      </c>
      <c r="I121" s="35"/>
      <c r="J121" s="35"/>
      <c r="K121" s="35"/>
      <c r="L121" s="35"/>
      <c r="M121" s="35"/>
      <c r="N121" s="35"/>
      <c r="O121" s="35">
        <f t="shared" si="2"/>
        <v>30000</v>
      </c>
    </row>
    <row r="122" spans="1:15" s="54" customFormat="1" ht="12.75" x14ac:dyDescent="0.2">
      <c r="A122" s="34" t="s">
        <v>74</v>
      </c>
      <c r="B122" s="35"/>
      <c r="C122" s="35">
        <v>30000</v>
      </c>
      <c r="D122" s="35">
        <v>5000</v>
      </c>
      <c r="E122" s="35"/>
      <c r="F122" s="35"/>
      <c r="G122" s="35"/>
      <c r="H122" s="35">
        <v>30000</v>
      </c>
      <c r="I122" s="35">
        <v>0</v>
      </c>
      <c r="J122" s="35"/>
      <c r="K122" s="35"/>
      <c r="L122" s="35">
        <v>20000</v>
      </c>
      <c r="M122" s="35"/>
      <c r="N122" s="35"/>
      <c r="O122" s="35">
        <f t="shared" si="2"/>
        <v>85000</v>
      </c>
    </row>
    <row r="123" spans="1:15" s="54" customFormat="1" ht="25.5" x14ac:dyDescent="0.2">
      <c r="A123" s="34" t="s">
        <v>75</v>
      </c>
      <c r="B123" s="35"/>
      <c r="C123" s="35">
        <v>12000</v>
      </c>
      <c r="D123" s="35">
        <v>32860</v>
      </c>
      <c r="E123" s="35"/>
      <c r="F123" s="35"/>
      <c r="G123" s="35"/>
      <c r="H123" s="35">
        <v>60000</v>
      </c>
      <c r="I123" s="35" t="s">
        <v>76</v>
      </c>
      <c r="J123" s="35"/>
      <c r="K123" s="35"/>
      <c r="L123" s="35">
        <v>0</v>
      </c>
      <c r="M123" s="35"/>
      <c r="N123" s="35"/>
      <c r="O123" s="35">
        <f t="shared" si="2"/>
        <v>104860</v>
      </c>
    </row>
    <row r="124" spans="1:15" s="54" customFormat="1" ht="12.75" x14ac:dyDescent="0.2">
      <c r="A124" s="34" t="s">
        <v>77</v>
      </c>
      <c r="B124" s="35"/>
      <c r="C124" s="35"/>
      <c r="D124" s="35" t="s">
        <v>78</v>
      </c>
      <c r="E124" s="35"/>
      <c r="F124" s="35"/>
      <c r="G124" s="35"/>
      <c r="H124" s="35"/>
      <c r="I124" s="35"/>
      <c r="J124" s="35">
        <v>1000</v>
      </c>
      <c r="K124" s="35"/>
      <c r="L124" s="35"/>
      <c r="M124" s="35"/>
      <c r="N124" s="35"/>
      <c r="O124" s="35">
        <f t="shared" si="2"/>
        <v>1000</v>
      </c>
    </row>
    <row r="125" spans="1:15" s="54" customFormat="1" ht="12.75" x14ac:dyDescent="0.2">
      <c r="A125" s="34" t="s">
        <v>79</v>
      </c>
      <c r="B125" s="35"/>
      <c r="C125" s="35">
        <v>9000</v>
      </c>
      <c r="D125" s="35"/>
      <c r="E125" s="35"/>
      <c r="F125" s="35"/>
      <c r="G125" s="35"/>
      <c r="H125" s="35"/>
      <c r="I125" s="35">
        <v>1500</v>
      </c>
      <c r="J125" s="35"/>
      <c r="K125" s="35"/>
      <c r="L125" s="35"/>
      <c r="M125" s="35"/>
      <c r="N125" s="35">
        <v>3000</v>
      </c>
      <c r="O125" s="35">
        <f t="shared" si="2"/>
        <v>13500</v>
      </c>
    </row>
    <row r="126" spans="1:15" s="54" customFormat="1" ht="12.75" x14ac:dyDescent="0.2">
      <c r="A126" s="34" t="s">
        <v>80</v>
      </c>
      <c r="B126" s="35">
        <v>27000</v>
      </c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>
        <f t="shared" si="2"/>
        <v>27000</v>
      </c>
    </row>
    <row r="127" spans="1:15" s="54" customFormat="1" ht="12.75" x14ac:dyDescent="0.2">
      <c r="A127" s="34" t="s">
        <v>81</v>
      </c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>
        <v>4000</v>
      </c>
      <c r="M127" s="35"/>
      <c r="N127" s="35"/>
      <c r="O127" s="35">
        <f t="shared" si="2"/>
        <v>4000</v>
      </c>
    </row>
    <row r="128" spans="1:15" s="54" customFormat="1" ht="12.75" x14ac:dyDescent="0.2">
      <c r="A128" s="34" t="s">
        <v>82</v>
      </c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>
        <v>25000</v>
      </c>
      <c r="M128" s="35"/>
      <c r="N128" s="35"/>
      <c r="O128" s="35">
        <f t="shared" si="2"/>
        <v>25000</v>
      </c>
    </row>
    <row r="129" spans="1:17" s="54" customFormat="1" ht="12.75" x14ac:dyDescent="0.2">
      <c r="A129" s="34" t="s">
        <v>83</v>
      </c>
      <c r="B129" s="35"/>
      <c r="C129" s="35"/>
      <c r="D129" s="35"/>
      <c r="E129" s="35"/>
      <c r="F129" s="35"/>
      <c r="G129" s="35"/>
      <c r="H129" s="35">
        <v>25000</v>
      </c>
      <c r="I129" s="35"/>
      <c r="J129" s="35"/>
      <c r="K129" s="35"/>
      <c r="L129" s="35"/>
      <c r="M129" s="35"/>
      <c r="N129" s="35"/>
      <c r="O129" s="35">
        <f t="shared" si="2"/>
        <v>25000</v>
      </c>
    </row>
    <row r="130" spans="1:17" s="54" customFormat="1" ht="12.75" x14ac:dyDescent="0.2">
      <c r="A130" s="34" t="s">
        <v>134</v>
      </c>
      <c r="B130" s="35"/>
      <c r="C130" s="35">
        <v>5000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>
        <f t="shared" si="2"/>
        <v>5000</v>
      </c>
    </row>
    <row r="131" spans="1:17" s="54" customFormat="1" ht="12.75" x14ac:dyDescent="0.2">
      <c r="A131" s="34" t="s">
        <v>116</v>
      </c>
      <c r="B131" s="35"/>
      <c r="C131" s="35">
        <v>4000</v>
      </c>
      <c r="D131" s="35"/>
      <c r="E131" s="35"/>
      <c r="F131" s="35"/>
      <c r="G131" s="35"/>
      <c r="H131" s="35"/>
      <c r="I131" s="35">
        <v>2000</v>
      </c>
      <c r="J131" s="35"/>
      <c r="K131" s="35"/>
      <c r="L131" s="35"/>
      <c r="M131" s="35"/>
      <c r="N131" s="35"/>
      <c r="O131" s="35">
        <f t="shared" si="2"/>
        <v>6000</v>
      </c>
    </row>
    <row r="132" spans="1:17" s="54" customFormat="1" ht="12.75" x14ac:dyDescent="0.2">
      <c r="A132" s="34" t="s">
        <v>118</v>
      </c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>
        <v>20000</v>
      </c>
      <c r="N132" s="35"/>
      <c r="O132" s="35">
        <f t="shared" si="2"/>
        <v>20000</v>
      </c>
    </row>
    <row r="133" spans="1:17" s="54" customFormat="1" ht="12.75" x14ac:dyDescent="0.2">
      <c r="A133" s="34" t="s">
        <v>119</v>
      </c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>
        <v>5000</v>
      </c>
      <c r="N133" s="35"/>
      <c r="O133" s="35">
        <f t="shared" si="2"/>
        <v>5000</v>
      </c>
    </row>
    <row r="134" spans="1:17" s="54" customFormat="1" ht="12.75" x14ac:dyDescent="0.2">
      <c r="A134" s="34" t="s">
        <v>120</v>
      </c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>
        <v>100000</v>
      </c>
      <c r="N134" s="35"/>
      <c r="O134" s="35">
        <f t="shared" si="2"/>
        <v>100000</v>
      </c>
    </row>
    <row r="135" spans="1:17" s="6" customFormat="1" ht="15.75" x14ac:dyDescent="0.25">
      <c r="A135" s="36" t="s">
        <v>84</v>
      </c>
      <c r="B135" s="37">
        <f t="shared" ref="B135:O135" si="3">SUM(B72:B134)</f>
        <v>268400</v>
      </c>
      <c r="C135" s="37">
        <f t="shared" si="3"/>
        <v>281000</v>
      </c>
      <c r="D135" s="37">
        <f t="shared" si="3"/>
        <v>343154.42</v>
      </c>
      <c r="E135" s="37">
        <f t="shared" si="3"/>
        <v>5000</v>
      </c>
      <c r="F135" s="37">
        <f t="shared" si="3"/>
        <v>5000</v>
      </c>
      <c r="G135" s="37">
        <f t="shared" si="3"/>
        <v>205000</v>
      </c>
      <c r="H135" s="37">
        <f t="shared" si="3"/>
        <v>683966.58000000007</v>
      </c>
      <c r="I135" s="37">
        <f t="shared" si="3"/>
        <v>308500</v>
      </c>
      <c r="J135" s="37">
        <f t="shared" si="3"/>
        <v>39979</v>
      </c>
      <c r="K135" s="37">
        <f t="shared" si="3"/>
        <v>2000</v>
      </c>
      <c r="L135" s="37">
        <f t="shared" si="3"/>
        <v>130000</v>
      </c>
      <c r="M135" s="37">
        <f t="shared" si="3"/>
        <v>125000</v>
      </c>
      <c r="N135" s="37">
        <f t="shared" si="3"/>
        <v>3000</v>
      </c>
      <c r="O135" s="37">
        <f t="shared" si="3"/>
        <v>2400000</v>
      </c>
      <c r="P135" s="7"/>
      <c r="Q135" s="32"/>
    </row>
    <row r="136" spans="1:17" s="6" customFormat="1" ht="15.75" x14ac:dyDescent="0.25">
      <c r="A136" s="44"/>
      <c r="B136" s="43"/>
      <c r="C136" s="43"/>
      <c r="D136" s="43"/>
      <c r="E136" s="43"/>
      <c r="F136" s="43"/>
      <c r="G136" s="43"/>
      <c r="H136" s="42"/>
      <c r="I136" s="43"/>
      <c r="J136" s="43"/>
      <c r="K136" s="43"/>
      <c r="L136" s="43"/>
      <c r="M136" s="43"/>
      <c r="N136" s="43"/>
      <c r="O136" s="43"/>
    </row>
    <row r="137" spans="1:17" s="6" customFormat="1" ht="15.75" x14ac:dyDescent="0.25">
      <c r="A137" s="44"/>
      <c r="B137" s="43"/>
      <c r="C137" s="43"/>
      <c r="D137" s="43"/>
      <c r="E137" s="43"/>
      <c r="F137" s="43"/>
      <c r="G137" s="43"/>
      <c r="H137" s="42"/>
      <c r="I137" s="43"/>
      <c r="J137" s="43"/>
      <c r="K137" s="43"/>
      <c r="L137" s="43"/>
      <c r="M137" s="43"/>
      <c r="N137" s="43"/>
      <c r="O137" s="43"/>
    </row>
    <row r="138" spans="1:17" s="53" customFormat="1" ht="27.75" customHeight="1" x14ac:dyDescent="0.3">
      <c r="A138" s="168" t="s">
        <v>158</v>
      </c>
      <c r="B138" s="168"/>
      <c r="C138" s="168"/>
      <c r="D138" s="168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</row>
    <row r="139" spans="1:17" s="54" customFormat="1" ht="25.5" customHeight="1" x14ac:dyDescent="0.2">
      <c r="A139" s="46" t="s">
        <v>13</v>
      </c>
      <c r="B139" s="47" t="s">
        <v>14</v>
      </c>
      <c r="C139" s="47" t="s">
        <v>15</v>
      </c>
      <c r="D139" s="47" t="s">
        <v>16</v>
      </c>
      <c r="E139" s="47" t="s">
        <v>17</v>
      </c>
      <c r="F139" s="47" t="s">
        <v>18</v>
      </c>
      <c r="G139" s="47" t="s">
        <v>19</v>
      </c>
      <c r="H139" s="47" t="s">
        <v>20</v>
      </c>
      <c r="I139" s="47" t="s">
        <v>21</v>
      </c>
      <c r="J139" s="47" t="s">
        <v>22</v>
      </c>
      <c r="K139" s="47" t="s">
        <v>23</v>
      </c>
      <c r="L139" s="47" t="s">
        <v>24</v>
      </c>
      <c r="M139" s="47" t="s">
        <v>115</v>
      </c>
      <c r="N139" s="47" t="s">
        <v>151</v>
      </c>
      <c r="O139" s="47" t="s">
        <v>25</v>
      </c>
    </row>
    <row r="140" spans="1:17" s="54" customFormat="1" ht="12.75" x14ac:dyDescent="0.2">
      <c r="A140" s="34" t="s">
        <v>26</v>
      </c>
      <c r="B140" s="35">
        <v>12000</v>
      </c>
      <c r="C140" s="35">
        <v>2000</v>
      </c>
      <c r="D140" s="35">
        <v>2500</v>
      </c>
      <c r="E140" s="35">
        <v>0</v>
      </c>
      <c r="F140" s="35"/>
      <c r="G140" s="35"/>
      <c r="H140" s="35">
        <f>500-500</f>
        <v>0</v>
      </c>
      <c r="I140" s="35"/>
      <c r="J140" s="35">
        <v>1500</v>
      </c>
      <c r="K140" s="35"/>
      <c r="L140" s="35">
        <v>1000</v>
      </c>
      <c r="M140" s="35"/>
      <c r="N140" s="35"/>
      <c r="O140" s="35">
        <f>SUM(B140:N140)</f>
        <v>19000</v>
      </c>
    </row>
    <row r="141" spans="1:17" s="54" customFormat="1" ht="12.75" x14ac:dyDescent="0.2">
      <c r="A141" s="34" t="s">
        <v>27</v>
      </c>
      <c r="B141" s="35"/>
      <c r="C141" s="35">
        <v>70000</v>
      </c>
      <c r="D141" s="35">
        <v>0</v>
      </c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>
        <f t="shared" ref="O141:O202" si="4">SUM(B141:N141)</f>
        <v>70000</v>
      </c>
    </row>
    <row r="142" spans="1:17" s="54" customFormat="1" ht="12.75" x14ac:dyDescent="0.2">
      <c r="A142" s="34" t="s">
        <v>28</v>
      </c>
      <c r="B142" s="35"/>
      <c r="C142" s="35">
        <v>35000</v>
      </c>
      <c r="D142" s="35">
        <v>0</v>
      </c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>
        <f t="shared" si="4"/>
        <v>35000</v>
      </c>
    </row>
    <row r="143" spans="1:17" s="54" customFormat="1" ht="12.75" x14ac:dyDescent="0.2">
      <c r="A143" s="34" t="s">
        <v>29</v>
      </c>
      <c r="B143" s="35"/>
      <c r="C143" s="35">
        <v>20000</v>
      </c>
      <c r="D143" s="35">
        <v>0</v>
      </c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>
        <f t="shared" si="4"/>
        <v>20000</v>
      </c>
    </row>
    <row r="144" spans="1:17" s="54" customFormat="1" ht="12.75" x14ac:dyDescent="0.2">
      <c r="A144" s="34" t="s">
        <v>30</v>
      </c>
      <c r="B144" s="35"/>
      <c r="C144" s="35">
        <v>10000</v>
      </c>
      <c r="D144" s="35">
        <v>0</v>
      </c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>
        <f t="shared" si="4"/>
        <v>10000</v>
      </c>
    </row>
    <row r="145" spans="1:15" s="54" customFormat="1" ht="12.75" x14ac:dyDescent="0.2">
      <c r="A145" s="34" t="s">
        <v>31</v>
      </c>
      <c r="B145" s="35"/>
      <c r="C145" s="35">
        <v>2000</v>
      </c>
      <c r="D145" s="35">
        <v>0</v>
      </c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>
        <f t="shared" si="4"/>
        <v>2000</v>
      </c>
    </row>
    <row r="146" spans="1:15" s="54" customFormat="1" ht="12.75" x14ac:dyDescent="0.2">
      <c r="A146" s="34" t="s">
        <v>32</v>
      </c>
      <c r="B146" s="35"/>
      <c r="C146" s="35">
        <v>1500</v>
      </c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>
        <f t="shared" si="4"/>
        <v>1500</v>
      </c>
    </row>
    <row r="147" spans="1:15" s="54" customFormat="1" ht="12.75" x14ac:dyDescent="0.2">
      <c r="A147" s="34" t="s">
        <v>33</v>
      </c>
      <c r="B147" s="35"/>
      <c r="C147" s="35">
        <v>4000</v>
      </c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>
        <f t="shared" si="4"/>
        <v>4000</v>
      </c>
    </row>
    <row r="148" spans="1:15" s="54" customFormat="1" ht="12.75" x14ac:dyDescent="0.2">
      <c r="A148" s="34" t="s">
        <v>34</v>
      </c>
      <c r="B148" s="35">
        <v>30000</v>
      </c>
      <c r="C148" s="35">
        <v>10000</v>
      </c>
      <c r="D148" s="35">
        <v>20000</v>
      </c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>
        <f t="shared" si="4"/>
        <v>60000</v>
      </c>
    </row>
    <row r="149" spans="1:15" s="54" customFormat="1" ht="12.75" x14ac:dyDescent="0.2">
      <c r="A149" s="34" t="s">
        <v>35</v>
      </c>
      <c r="B149" s="35">
        <v>10000</v>
      </c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>
        <f t="shared" si="4"/>
        <v>10000</v>
      </c>
    </row>
    <row r="150" spans="1:15" s="54" customFormat="1" ht="25.5" x14ac:dyDescent="0.2">
      <c r="A150" s="34" t="s">
        <v>36</v>
      </c>
      <c r="B150" s="35"/>
      <c r="C150" s="35"/>
      <c r="D150" s="35"/>
      <c r="E150" s="35"/>
      <c r="F150" s="35"/>
      <c r="G150" s="35"/>
      <c r="H150" s="35">
        <v>10000</v>
      </c>
      <c r="I150" s="35"/>
      <c r="J150" s="35"/>
      <c r="K150" s="35"/>
      <c r="L150" s="35"/>
      <c r="M150" s="35"/>
      <c r="N150" s="35"/>
      <c r="O150" s="35">
        <f t="shared" si="4"/>
        <v>10000</v>
      </c>
    </row>
    <row r="151" spans="1:15" s="54" customFormat="1" ht="12.75" x14ac:dyDescent="0.2">
      <c r="A151" s="34" t="s">
        <v>37</v>
      </c>
      <c r="B151" s="35">
        <v>10000</v>
      </c>
      <c r="C151" s="35">
        <v>1000</v>
      </c>
      <c r="D151" s="35">
        <v>5000</v>
      </c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>
        <f t="shared" si="4"/>
        <v>16000</v>
      </c>
    </row>
    <row r="152" spans="1:15" s="54" customFormat="1" ht="12.75" x14ac:dyDescent="0.2">
      <c r="A152" s="34" t="s">
        <v>38</v>
      </c>
      <c r="B152" s="35">
        <v>1000</v>
      </c>
      <c r="C152" s="35">
        <v>1000</v>
      </c>
      <c r="D152" s="35">
        <v>1000</v>
      </c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>
        <f t="shared" si="4"/>
        <v>3000</v>
      </c>
    </row>
    <row r="153" spans="1:15" s="54" customFormat="1" ht="12.75" x14ac:dyDescent="0.2">
      <c r="A153" s="34" t="s">
        <v>39</v>
      </c>
      <c r="B153" s="35"/>
      <c r="C153" s="35">
        <v>12000</v>
      </c>
      <c r="D153" s="35"/>
      <c r="E153" s="35"/>
      <c r="F153" s="35"/>
      <c r="G153" s="35"/>
      <c r="H153" s="35">
        <v>25000</v>
      </c>
      <c r="I153" s="35"/>
      <c r="J153" s="35"/>
      <c r="K153" s="35"/>
      <c r="L153" s="35"/>
      <c r="M153" s="35"/>
      <c r="N153" s="35"/>
      <c r="O153" s="35">
        <f t="shared" si="4"/>
        <v>37000</v>
      </c>
    </row>
    <row r="154" spans="1:15" s="54" customFormat="1" ht="12.75" x14ac:dyDescent="0.2">
      <c r="A154" s="34" t="s">
        <v>40</v>
      </c>
      <c r="B154" s="35"/>
      <c r="C154" s="35">
        <f>8000+0.42</f>
        <v>8000.42</v>
      </c>
      <c r="D154" s="35">
        <v>3000</v>
      </c>
      <c r="E154" s="35"/>
      <c r="F154" s="35"/>
      <c r="G154" s="35"/>
      <c r="H154" s="35">
        <v>1500</v>
      </c>
      <c r="I154" s="35"/>
      <c r="J154" s="35"/>
      <c r="K154" s="35"/>
      <c r="L154" s="35"/>
      <c r="M154" s="35"/>
      <c r="N154" s="35"/>
      <c r="O154" s="35">
        <f t="shared" si="4"/>
        <v>12500.42</v>
      </c>
    </row>
    <row r="155" spans="1:15" s="54" customFormat="1" ht="12.75" x14ac:dyDescent="0.2">
      <c r="A155" s="34" t="s">
        <v>41</v>
      </c>
      <c r="B155" s="35"/>
      <c r="C155" s="35"/>
      <c r="D155" s="35"/>
      <c r="E155" s="35"/>
      <c r="F155" s="35"/>
      <c r="G155" s="35"/>
      <c r="H155" s="35">
        <v>7500</v>
      </c>
      <c r="I155" s="35"/>
      <c r="J155" s="35"/>
      <c r="K155" s="35"/>
      <c r="L155" s="35"/>
      <c r="M155" s="35"/>
      <c r="N155" s="35"/>
      <c r="O155" s="35">
        <f t="shared" si="4"/>
        <v>7500</v>
      </c>
    </row>
    <row r="156" spans="1:15" s="54" customFormat="1" ht="12.75" x14ac:dyDescent="0.2">
      <c r="A156" s="34" t="s">
        <v>42</v>
      </c>
      <c r="B156" s="35"/>
      <c r="C156" s="35">
        <v>3000</v>
      </c>
      <c r="D156" s="35">
        <v>2000</v>
      </c>
      <c r="E156" s="35"/>
      <c r="F156" s="35"/>
      <c r="G156" s="35"/>
      <c r="H156" s="35">
        <v>12000</v>
      </c>
      <c r="I156" s="35"/>
      <c r="J156" s="35"/>
      <c r="K156" s="35"/>
      <c r="L156" s="35"/>
      <c r="M156" s="35"/>
      <c r="N156" s="35"/>
      <c r="O156" s="35">
        <f t="shared" si="4"/>
        <v>17000</v>
      </c>
    </row>
    <row r="157" spans="1:15" s="54" customFormat="1" ht="12.75" x14ac:dyDescent="0.2">
      <c r="A157" s="34" t="s">
        <v>43</v>
      </c>
      <c r="B157" s="35"/>
      <c r="C157" s="35"/>
      <c r="D157" s="35"/>
      <c r="E157" s="35"/>
      <c r="F157" s="35"/>
      <c r="G157" s="35"/>
      <c r="H157" s="35">
        <v>20000</v>
      </c>
      <c r="I157" s="35"/>
      <c r="J157" s="35"/>
      <c r="K157" s="35"/>
      <c r="L157" s="35"/>
      <c r="M157" s="35"/>
      <c r="N157" s="35"/>
      <c r="O157" s="35">
        <f t="shared" si="4"/>
        <v>20000</v>
      </c>
    </row>
    <row r="158" spans="1:15" s="54" customFormat="1" ht="12.75" x14ac:dyDescent="0.2">
      <c r="A158" s="34" t="s">
        <v>44</v>
      </c>
      <c r="B158" s="35"/>
      <c r="C158" s="35"/>
      <c r="D158" s="35"/>
      <c r="E158" s="35"/>
      <c r="F158" s="35"/>
      <c r="G158" s="35"/>
      <c r="H158" s="35">
        <v>5000</v>
      </c>
      <c r="I158" s="35"/>
      <c r="J158" s="35"/>
      <c r="K158" s="35"/>
      <c r="L158" s="35"/>
      <c r="M158" s="35"/>
      <c r="N158" s="35"/>
      <c r="O158" s="35">
        <f t="shared" si="4"/>
        <v>5000</v>
      </c>
    </row>
    <row r="159" spans="1:15" s="54" customFormat="1" ht="12.75" x14ac:dyDescent="0.2">
      <c r="A159" s="34" t="s">
        <v>45</v>
      </c>
      <c r="B159" s="35"/>
      <c r="C159" s="35"/>
      <c r="D159" s="35"/>
      <c r="E159" s="35"/>
      <c r="F159" s="35"/>
      <c r="G159" s="51"/>
      <c r="H159" s="35">
        <v>40000</v>
      </c>
      <c r="I159" s="52"/>
      <c r="J159" s="35"/>
      <c r="K159" s="35"/>
      <c r="L159" s="35"/>
      <c r="M159" s="35"/>
      <c r="N159" s="35"/>
      <c r="O159" s="35">
        <f t="shared" si="4"/>
        <v>40000</v>
      </c>
    </row>
    <row r="160" spans="1:15" s="54" customFormat="1" ht="12.75" x14ac:dyDescent="0.2">
      <c r="A160" s="34" t="s">
        <v>46</v>
      </c>
      <c r="B160" s="35"/>
      <c r="C160" s="35"/>
      <c r="D160" s="35"/>
      <c r="E160" s="35"/>
      <c r="F160" s="35"/>
      <c r="G160" s="51"/>
      <c r="H160" s="35">
        <v>50000</v>
      </c>
      <c r="I160" s="52"/>
      <c r="J160" s="35"/>
      <c r="K160" s="35"/>
      <c r="L160" s="35"/>
      <c r="M160" s="35"/>
      <c r="N160" s="35"/>
      <c r="O160" s="35">
        <f t="shared" si="4"/>
        <v>50000</v>
      </c>
    </row>
    <row r="161" spans="1:15" s="54" customFormat="1" ht="12.75" x14ac:dyDescent="0.2">
      <c r="A161" s="34" t="s">
        <v>47</v>
      </c>
      <c r="B161" s="35"/>
      <c r="C161" s="35"/>
      <c r="D161" s="35"/>
      <c r="E161" s="35"/>
      <c r="F161" s="35"/>
      <c r="G161" s="51">
        <v>205000</v>
      </c>
      <c r="H161" s="35"/>
      <c r="I161" s="52"/>
      <c r="J161" s="35"/>
      <c r="K161" s="35"/>
      <c r="L161" s="35"/>
      <c r="M161" s="35"/>
      <c r="N161" s="35"/>
      <c r="O161" s="35">
        <f t="shared" si="4"/>
        <v>205000</v>
      </c>
    </row>
    <row r="162" spans="1:15" s="54" customFormat="1" ht="12.75" x14ac:dyDescent="0.2">
      <c r="A162" s="34" t="s">
        <v>48</v>
      </c>
      <c r="B162" s="35">
        <f>2000-2000</f>
        <v>0</v>
      </c>
      <c r="C162" s="35"/>
      <c r="D162" s="35"/>
      <c r="E162" s="35">
        <v>2000</v>
      </c>
      <c r="F162" s="35"/>
      <c r="G162" s="35"/>
      <c r="H162" s="35"/>
      <c r="I162" s="35"/>
      <c r="J162" s="35"/>
      <c r="K162" s="35"/>
      <c r="L162" s="35"/>
      <c r="M162" s="35"/>
      <c r="N162" s="35"/>
      <c r="O162" s="35">
        <f t="shared" si="4"/>
        <v>2000</v>
      </c>
    </row>
    <row r="163" spans="1:15" s="54" customFormat="1" ht="12.75" x14ac:dyDescent="0.2">
      <c r="A163" s="34" t="s">
        <v>49</v>
      </c>
      <c r="B163" s="35">
        <f>6000-1000-2500</f>
        <v>2500</v>
      </c>
      <c r="C163" s="35">
        <v>1000</v>
      </c>
      <c r="D163" s="35">
        <v>0</v>
      </c>
      <c r="E163" s="35">
        <v>2000</v>
      </c>
      <c r="F163" s="35"/>
      <c r="G163" s="35"/>
      <c r="H163" s="35"/>
      <c r="I163" s="35"/>
      <c r="J163" s="35"/>
      <c r="K163" s="35">
        <v>1000</v>
      </c>
      <c r="L163" s="35"/>
      <c r="M163" s="35"/>
      <c r="N163" s="35"/>
      <c r="O163" s="35">
        <f t="shared" si="4"/>
        <v>6500</v>
      </c>
    </row>
    <row r="164" spans="1:15" s="54" customFormat="1" ht="12.75" x14ac:dyDescent="0.2">
      <c r="A164" s="34" t="s">
        <v>50</v>
      </c>
      <c r="B164" s="35">
        <f>3000+1000-1000-1000</f>
        <v>2000</v>
      </c>
      <c r="C164" s="35">
        <v>1500</v>
      </c>
      <c r="D164" s="35"/>
      <c r="E164" s="35"/>
      <c r="F164" s="35"/>
      <c r="G164" s="35"/>
      <c r="H164" s="35"/>
      <c r="I164" s="35"/>
      <c r="J164" s="35"/>
      <c r="K164" s="35">
        <v>1000</v>
      </c>
      <c r="L164" s="35"/>
      <c r="M164" s="35"/>
      <c r="N164" s="35"/>
      <c r="O164" s="35">
        <f t="shared" si="4"/>
        <v>4500</v>
      </c>
    </row>
    <row r="165" spans="1:15" s="54" customFormat="1" ht="12.75" x14ac:dyDescent="0.2">
      <c r="A165" s="34" t="s">
        <v>51</v>
      </c>
      <c r="B165" s="35"/>
      <c r="C165" s="35"/>
      <c r="D165" s="35">
        <v>41018</v>
      </c>
      <c r="E165" s="35">
        <f>2000+1000-3000</f>
        <v>0</v>
      </c>
      <c r="F165" s="35"/>
      <c r="G165" s="35"/>
      <c r="H165" s="35"/>
      <c r="I165" s="35"/>
      <c r="J165" s="35"/>
      <c r="K165" s="35"/>
      <c r="L165" s="35"/>
      <c r="M165" s="35"/>
      <c r="N165" s="35"/>
      <c r="O165" s="35">
        <f t="shared" si="4"/>
        <v>41018</v>
      </c>
    </row>
    <row r="166" spans="1:15" s="54" customFormat="1" ht="12.75" x14ac:dyDescent="0.2">
      <c r="A166" s="34" t="s">
        <v>52</v>
      </c>
      <c r="B166" s="35"/>
      <c r="C166" s="35"/>
      <c r="D166" s="35">
        <v>98026</v>
      </c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>
        <f t="shared" si="4"/>
        <v>98026</v>
      </c>
    </row>
    <row r="167" spans="1:15" s="54" customFormat="1" ht="12.75" x14ac:dyDescent="0.2">
      <c r="A167" s="34" t="s">
        <v>53</v>
      </c>
      <c r="B167" s="35"/>
      <c r="C167" s="35"/>
      <c r="D167" s="35">
        <v>41250</v>
      </c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>
        <f t="shared" si="4"/>
        <v>41250</v>
      </c>
    </row>
    <row r="168" spans="1:15" s="54" customFormat="1" ht="12.75" x14ac:dyDescent="0.2">
      <c r="A168" s="34" t="s">
        <v>117</v>
      </c>
      <c r="B168" s="35"/>
      <c r="C168" s="35"/>
      <c r="D168" s="35"/>
      <c r="E168" s="35"/>
      <c r="F168" s="35"/>
      <c r="G168" s="35"/>
      <c r="H168" s="35"/>
      <c r="I168" s="35"/>
      <c r="J168" s="35">
        <v>979</v>
      </c>
      <c r="K168" s="35"/>
      <c r="L168" s="35"/>
      <c r="M168" s="35"/>
      <c r="N168" s="35"/>
      <c r="O168" s="35">
        <f t="shared" si="4"/>
        <v>979</v>
      </c>
    </row>
    <row r="169" spans="1:15" s="54" customFormat="1" ht="12.75" x14ac:dyDescent="0.2">
      <c r="A169" s="34" t="s">
        <v>107</v>
      </c>
      <c r="B169" s="35"/>
      <c r="C169" s="35"/>
      <c r="D169" s="35">
        <v>2500</v>
      </c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>
        <f t="shared" si="4"/>
        <v>2500</v>
      </c>
    </row>
    <row r="170" spans="1:15" s="54" customFormat="1" ht="12.75" x14ac:dyDescent="0.2">
      <c r="A170" s="34" t="s">
        <v>54</v>
      </c>
      <c r="B170" s="35"/>
      <c r="C170" s="35">
        <v>1500</v>
      </c>
      <c r="D170" s="35">
        <v>0</v>
      </c>
      <c r="E170" s="35"/>
      <c r="F170" s="35">
        <v>4000</v>
      </c>
      <c r="G170" s="35"/>
      <c r="H170" s="35"/>
      <c r="I170" s="35"/>
      <c r="J170" s="35"/>
      <c r="K170" s="35"/>
      <c r="L170" s="35"/>
      <c r="M170" s="35"/>
      <c r="N170" s="35"/>
      <c r="O170" s="35">
        <f t="shared" si="4"/>
        <v>5500</v>
      </c>
    </row>
    <row r="171" spans="1:15" s="54" customFormat="1" ht="12.75" x14ac:dyDescent="0.2">
      <c r="A171" s="34" t="s">
        <v>55</v>
      </c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>
        <v>4000</v>
      </c>
      <c r="M171" s="35"/>
      <c r="N171" s="35"/>
      <c r="O171" s="35">
        <f t="shared" si="4"/>
        <v>4000</v>
      </c>
    </row>
    <row r="172" spans="1:15" s="54" customFormat="1" ht="12.75" x14ac:dyDescent="0.2">
      <c r="A172" s="34" t="s">
        <v>56</v>
      </c>
      <c r="B172" s="35">
        <v>4900</v>
      </c>
      <c r="C172" s="35">
        <v>500</v>
      </c>
      <c r="D172" s="35">
        <v>0</v>
      </c>
      <c r="E172" s="35">
        <v>1000</v>
      </c>
      <c r="F172" s="35">
        <v>1000</v>
      </c>
      <c r="G172" s="35"/>
      <c r="H172" s="35"/>
      <c r="I172" s="35"/>
      <c r="J172" s="35"/>
      <c r="K172" s="35">
        <v>0</v>
      </c>
      <c r="L172" s="35"/>
      <c r="M172" s="35"/>
      <c r="N172" s="35"/>
      <c r="O172" s="35">
        <f t="shared" si="4"/>
        <v>7400</v>
      </c>
    </row>
    <row r="173" spans="1:15" s="54" customFormat="1" ht="12.75" x14ac:dyDescent="0.2">
      <c r="A173" s="34" t="s">
        <v>57</v>
      </c>
      <c r="B173" s="35">
        <v>100000</v>
      </c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>
        <f t="shared" si="4"/>
        <v>100000</v>
      </c>
    </row>
    <row r="174" spans="1:15" s="54" customFormat="1" ht="12.75" x14ac:dyDescent="0.2">
      <c r="A174" s="34" t="s">
        <v>58</v>
      </c>
      <c r="B174" s="35"/>
      <c r="C174" s="35"/>
      <c r="D174" s="35"/>
      <c r="E174" s="35"/>
      <c r="F174" s="35"/>
      <c r="G174" s="35"/>
      <c r="H174" s="35">
        <v>50000</v>
      </c>
      <c r="I174" s="35"/>
      <c r="J174" s="35"/>
      <c r="K174" s="35"/>
      <c r="L174" s="35"/>
      <c r="M174" s="35"/>
      <c r="N174" s="35"/>
      <c r="O174" s="35">
        <f t="shared" si="4"/>
        <v>50000</v>
      </c>
    </row>
    <row r="175" spans="1:15" s="54" customFormat="1" ht="25.5" x14ac:dyDescent="0.2">
      <c r="A175" s="34" t="s">
        <v>59</v>
      </c>
      <c r="B175" s="35">
        <v>45000</v>
      </c>
      <c r="C175" s="35"/>
      <c r="D175" s="35"/>
      <c r="E175" s="35">
        <v>0</v>
      </c>
      <c r="F175" s="35">
        <v>0</v>
      </c>
      <c r="G175" s="35"/>
      <c r="H175" s="35">
        <v>20000</v>
      </c>
      <c r="I175" s="35"/>
      <c r="J175" s="35"/>
      <c r="K175" s="35"/>
      <c r="L175" s="35">
        <v>0</v>
      </c>
      <c r="M175" s="35"/>
      <c r="N175" s="35"/>
      <c r="O175" s="35">
        <f t="shared" si="4"/>
        <v>65000</v>
      </c>
    </row>
    <row r="176" spans="1:15" s="54" customFormat="1" ht="12.75" x14ac:dyDescent="0.2">
      <c r="A176" s="34" t="s">
        <v>60</v>
      </c>
      <c r="B176" s="35"/>
      <c r="C176" s="35"/>
      <c r="D176" s="35"/>
      <c r="E176" s="35"/>
      <c r="F176" s="35"/>
      <c r="G176" s="35"/>
      <c r="H176" s="35">
        <v>50000</v>
      </c>
      <c r="I176" s="35"/>
      <c r="J176" s="35"/>
      <c r="K176" s="35"/>
      <c r="L176" s="35"/>
      <c r="M176" s="35"/>
      <c r="N176" s="35"/>
      <c r="O176" s="35">
        <f t="shared" si="4"/>
        <v>50000</v>
      </c>
    </row>
    <row r="177" spans="1:15" s="54" customFormat="1" ht="12.75" x14ac:dyDescent="0.2">
      <c r="A177" s="34" t="s">
        <v>61</v>
      </c>
      <c r="B177" s="35">
        <v>16000</v>
      </c>
      <c r="C177" s="35"/>
      <c r="D177" s="35">
        <v>0</v>
      </c>
      <c r="E177" s="35"/>
      <c r="F177" s="35">
        <v>0</v>
      </c>
      <c r="G177" s="35"/>
      <c r="H177" s="35"/>
      <c r="I177" s="35"/>
      <c r="J177" s="35"/>
      <c r="K177" s="35"/>
      <c r="L177" s="35"/>
      <c r="M177" s="35"/>
      <c r="N177" s="35"/>
      <c r="O177" s="35">
        <f t="shared" si="4"/>
        <v>16000</v>
      </c>
    </row>
    <row r="178" spans="1:15" s="54" customFormat="1" ht="12.75" x14ac:dyDescent="0.2">
      <c r="A178" s="34" t="s">
        <v>62</v>
      </c>
      <c r="B178" s="35"/>
      <c r="C178" s="35"/>
      <c r="D178" s="35"/>
      <c r="E178" s="35"/>
      <c r="F178" s="35"/>
      <c r="G178" s="35"/>
      <c r="H178" s="35">
        <v>60000</v>
      </c>
      <c r="I178" s="35"/>
      <c r="J178" s="35"/>
      <c r="K178" s="35"/>
      <c r="L178" s="35"/>
      <c r="M178" s="35"/>
      <c r="N178" s="35"/>
      <c r="O178" s="35">
        <f t="shared" si="4"/>
        <v>60000</v>
      </c>
    </row>
    <row r="179" spans="1:15" s="54" customFormat="1" ht="12.75" x14ac:dyDescent="0.2">
      <c r="A179" s="34" t="s">
        <v>63</v>
      </c>
      <c r="B179" s="35"/>
      <c r="C179" s="35"/>
      <c r="D179" s="35"/>
      <c r="E179" s="35"/>
      <c r="F179" s="35"/>
      <c r="G179" s="35"/>
      <c r="H179" s="35">
        <v>0</v>
      </c>
      <c r="I179" s="35"/>
      <c r="J179" s="35"/>
      <c r="K179" s="35"/>
      <c r="L179" s="35"/>
      <c r="M179" s="35"/>
      <c r="N179" s="35"/>
      <c r="O179" s="35">
        <f t="shared" si="4"/>
        <v>0</v>
      </c>
    </row>
    <row r="180" spans="1:15" s="54" customFormat="1" ht="12.75" x14ac:dyDescent="0.2">
      <c r="A180" s="34" t="s">
        <v>64</v>
      </c>
      <c r="B180" s="35"/>
      <c r="C180" s="35">
        <v>25000</v>
      </c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>
        <f t="shared" si="4"/>
        <v>25000</v>
      </c>
    </row>
    <row r="181" spans="1:15" s="54" customFormat="1" ht="12.75" x14ac:dyDescent="0.2">
      <c r="A181" s="34" t="s">
        <v>65</v>
      </c>
      <c r="B181" s="35"/>
      <c r="C181" s="35">
        <v>5000</v>
      </c>
      <c r="D181" s="35">
        <f>85000-5000</f>
        <v>80000</v>
      </c>
      <c r="E181" s="35">
        <v>0</v>
      </c>
      <c r="F181" s="35">
        <v>0</v>
      </c>
      <c r="G181" s="35"/>
      <c r="H181" s="35"/>
      <c r="I181" s="35"/>
      <c r="J181" s="35"/>
      <c r="K181" s="35"/>
      <c r="L181" s="35">
        <v>10000</v>
      </c>
      <c r="M181" s="35"/>
      <c r="N181" s="35"/>
      <c r="O181" s="35">
        <f t="shared" si="4"/>
        <v>95000</v>
      </c>
    </row>
    <row r="182" spans="1:15" s="54" customFormat="1" ht="12.75" x14ac:dyDescent="0.2">
      <c r="A182" s="34" t="s">
        <v>66</v>
      </c>
      <c r="B182" s="35"/>
      <c r="C182" s="35"/>
      <c r="D182" s="35">
        <v>7000</v>
      </c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>
        <f t="shared" si="4"/>
        <v>7000</v>
      </c>
    </row>
    <row r="183" spans="1:15" s="54" customFormat="1" ht="12.75" x14ac:dyDescent="0.2">
      <c r="A183" s="34" t="s">
        <v>67</v>
      </c>
      <c r="B183" s="35"/>
      <c r="C183" s="35"/>
      <c r="D183" s="35"/>
      <c r="E183" s="35"/>
      <c r="F183" s="35"/>
      <c r="G183" s="35"/>
      <c r="H183" s="35">
        <v>0</v>
      </c>
      <c r="I183" s="35">
        <v>10000</v>
      </c>
      <c r="J183" s="35"/>
      <c r="K183" s="35"/>
      <c r="L183" s="35"/>
      <c r="M183" s="35"/>
      <c r="N183" s="35"/>
      <c r="O183" s="35">
        <f t="shared" si="4"/>
        <v>10000</v>
      </c>
    </row>
    <row r="184" spans="1:15" s="54" customFormat="1" ht="12.75" x14ac:dyDescent="0.2">
      <c r="A184" s="34" t="s">
        <v>68</v>
      </c>
      <c r="B184" s="35"/>
      <c r="C184" s="35"/>
      <c r="D184" s="35"/>
      <c r="E184" s="35"/>
      <c r="F184" s="35"/>
      <c r="G184" s="35"/>
      <c r="H184" s="35"/>
      <c r="I184" s="35">
        <v>40000</v>
      </c>
      <c r="J184" s="35"/>
      <c r="K184" s="35"/>
      <c r="L184" s="35"/>
      <c r="M184" s="35"/>
      <c r="N184" s="35"/>
      <c r="O184" s="35">
        <f t="shared" si="4"/>
        <v>40000</v>
      </c>
    </row>
    <row r="185" spans="1:15" s="54" customFormat="1" ht="25.5" x14ac:dyDescent="0.2">
      <c r="A185" s="34" t="s">
        <v>69</v>
      </c>
      <c r="B185" s="35"/>
      <c r="C185" s="35"/>
      <c r="D185" s="35"/>
      <c r="E185" s="35"/>
      <c r="F185" s="35"/>
      <c r="G185" s="35"/>
      <c r="H185" s="35">
        <f>160000+127966.58</f>
        <v>287966.58</v>
      </c>
      <c r="I185" s="35">
        <v>250000</v>
      </c>
      <c r="J185" s="35"/>
      <c r="K185" s="35"/>
      <c r="L185" s="35">
        <v>64000</v>
      </c>
      <c r="M185" s="35"/>
      <c r="N185" s="35"/>
      <c r="O185" s="35">
        <f t="shared" si="4"/>
        <v>601966.58000000007</v>
      </c>
    </row>
    <row r="186" spans="1:15" s="54" customFormat="1" ht="12.75" x14ac:dyDescent="0.2">
      <c r="A186" s="34" t="s">
        <v>70</v>
      </c>
      <c r="B186" s="35"/>
      <c r="C186" s="35">
        <v>6000</v>
      </c>
      <c r="D186" s="35"/>
      <c r="E186" s="35"/>
      <c r="F186" s="35"/>
      <c r="G186" s="35"/>
      <c r="H186" s="35"/>
      <c r="I186" s="35">
        <v>5000</v>
      </c>
      <c r="J186" s="35"/>
      <c r="K186" s="35"/>
      <c r="L186" s="35"/>
      <c r="M186" s="35"/>
      <c r="N186" s="35"/>
      <c r="O186" s="35">
        <f t="shared" si="4"/>
        <v>11000</v>
      </c>
    </row>
    <row r="187" spans="1:15" s="54" customFormat="1" ht="12.75" x14ac:dyDescent="0.2">
      <c r="A187" s="34" t="s">
        <v>71</v>
      </c>
      <c r="B187" s="35"/>
      <c r="C187" s="35"/>
      <c r="D187" s="35">
        <v>0</v>
      </c>
      <c r="E187" s="35"/>
      <c r="F187" s="35"/>
      <c r="G187" s="35"/>
      <c r="H187" s="35"/>
      <c r="I187" s="35"/>
      <c r="J187" s="35">
        <v>36500</v>
      </c>
      <c r="K187" s="35"/>
      <c r="L187" s="35"/>
      <c r="M187" s="35">
        <v>0</v>
      </c>
      <c r="N187" s="35"/>
      <c r="O187" s="35">
        <f t="shared" si="4"/>
        <v>36500</v>
      </c>
    </row>
    <row r="188" spans="1:15" s="54" customFormat="1" ht="12.75" x14ac:dyDescent="0.2">
      <c r="A188" s="34" t="s">
        <v>72</v>
      </c>
      <c r="B188" s="35">
        <v>8000</v>
      </c>
      <c r="C188" s="35">
        <v>1000</v>
      </c>
      <c r="D188" s="35">
        <v>2000</v>
      </c>
      <c r="E188" s="35"/>
      <c r="F188" s="35"/>
      <c r="G188" s="35"/>
      <c r="H188" s="35"/>
      <c r="I188" s="35"/>
      <c r="J188" s="35"/>
      <c r="K188" s="35"/>
      <c r="L188" s="35">
        <v>2000</v>
      </c>
      <c r="M188" s="35"/>
      <c r="N188" s="35"/>
      <c r="O188" s="35">
        <f t="shared" si="4"/>
        <v>13000</v>
      </c>
    </row>
    <row r="189" spans="1:15" s="54" customFormat="1" ht="12.75" x14ac:dyDescent="0.2">
      <c r="A189" s="34" t="s">
        <v>73</v>
      </c>
      <c r="B189" s="35"/>
      <c r="C189" s="35"/>
      <c r="D189" s="35"/>
      <c r="E189" s="35"/>
      <c r="F189" s="35"/>
      <c r="G189" s="35"/>
      <c r="H189" s="35">
        <v>30000</v>
      </c>
      <c r="I189" s="35"/>
      <c r="J189" s="35"/>
      <c r="K189" s="35"/>
      <c r="L189" s="35"/>
      <c r="M189" s="35"/>
      <c r="N189" s="35"/>
      <c r="O189" s="35">
        <f t="shared" si="4"/>
        <v>30000</v>
      </c>
    </row>
    <row r="190" spans="1:15" s="54" customFormat="1" ht="12.75" x14ac:dyDescent="0.2">
      <c r="A190" s="34" t="s">
        <v>74</v>
      </c>
      <c r="B190" s="35"/>
      <c r="C190" s="35">
        <v>30000</v>
      </c>
      <c r="D190" s="35">
        <v>5000</v>
      </c>
      <c r="E190" s="35"/>
      <c r="F190" s="35"/>
      <c r="G190" s="35"/>
      <c r="H190" s="35">
        <v>30000</v>
      </c>
      <c r="I190" s="35">
        <v>0</v>
      </c>
      <c r="J190" s="35"/>
      <c r="K190" s="35"/>
      <c r="L190" s="35">
        <v>20000</v>
      </c>
      <c r="M190" s="35"/>
      <c r="N190" s="35"/>
      <c r="O190" s="35">
        <f t="shared" si="4"/>
        <v>85000</v>
      </c>
    </row>
    <row r="191" spans="1:15" s="54" customFormat="1" ht="25.5" x14ac:dyDescent="0.2">
      <c r="A191" s="34" t="s">
        <v>75</v>
      </c>
      <c r="B191" s="35"/>
      <c r="C191" s="35">
        <v>12000</v>
      </c>
      <c r="D191" s="35">
        <v>32860</v>
      </c>
      <c r="E191" s="35"/>
      <c r="F191" s="35"/>
      <c r="G191" s="35"/>
      <c r="H191" s="35">
        <v>60000</v>
      </c>
      <c r="I191" s="35" t="s">
        <v>76</v>
      </c>
      <c r="J191" s="35"/>
      <c r="K191" s="35"/>
      <c r="L191" s="35">
        <v>0</v>
      </c>
      <c r="M191" s="35"/>
      <c r="N191" s="35"/>
      <c r="O191" s="35">
        <f t="shared" si="4"/>
        <v>104860</v>
      </c>
    </row>
    <row r="192" spans="1:15" s="54" customFormat="1" ht="12.75" x14ac:dyDescent="0.2">
      <c r="A192" s="34" t="s">
        <v>77</v>
      </c>
      <c r="B192" s="35"/>
      <c r="C192" s="35"/>
      <c r="D192" s="35" t="s">
        <v>78</v>
      </c>
      <c r="E192" s="35"/>
      <c r="F192" s="35"/>
      <c r="G192" s="35"/>
      <c r="H192" s="35"/>
      <c r="I192" s="35"/>
      <c r="J192" s="35">
        <v>1000</v>
      </c>
      <c r="K192" s="35"/>
      <c r="L192" s="35"/>
      <c r="M192" s="35"/>
      <c r="N192" s="35"/>
      <c r="O192" s="35">
        <f t="shared" si="4"/>
        <v>1000</v>
      </c>
    </row>
    <row r="193" spans="1:15" s="54" customFormat="1" ht="12.75" x14ac:dyDescent="0.2">
      <c r="A193" s="34" t="s">
        <v>79</v>
      </c>
      <c r="B193" s="35"/>
      <c r="C193" s="35">
        <v>9000</v>
      </c>
      <c r="D193" s="35"/>
      <c r="E193" s="35"/>
      <c r="F193" s="35"/>
      <c r="G193" s="35"/>
      <c r="H193" s="35"/>
      <c r="I193" s="35">
        <v>1500</v>
      </c>
      <c r="J193" s="35"/>
      <c r="K193" s="35"/>
      <c r="L193" s="35"/>
      <c r="M193" s="35"/>
      <c r="N193" s="35">
        <v>3000</v>
      </c>
      <c r="O193" s="35">
        <f t="shared" si="4"/>
        <v>13500</v>
      </c>
    </row>
    <row r="194" spans="1:15" s="54" customFormat="1" ht="12.75" x14ac:dyDescent="0.2">
      <c r="A194" s="34" t="s">
        <v>80</v>
      </c>
      <c r="B194" s="35">
        <v>27000</v>
      </c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>
        <f t="shared" si="4"/>
        <v>27000</v>
      </c>
    </row>
    <row r="195" spans="1:15" s="54" customFormat="1" ht="12.75" x14ac:dyDescent="0.2">
      <c r="A195" s="34" t="s">
        <v>81</v>
      </c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>
        <v>4000</v>
      </c>
      <c r="M195" s="35"/>
      <c r="N195" s="35"/>
      <c r="O195" s="35">
        <f t="shared" si="4"/>
        <v>4000</v>
      </c>
    </row>
    <row r="196" spans="1:15" s="54" customFormat="1" ht="12.75" x14ac:dyDescent="0.2">
      <c r="A196" s="34" t="s">
        <v>82</v>
      </c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>
        <v>25000</v>
      </c>
      <c r="M196" s="35"/>
      <c r="N196" s="35"/>
      <c r="O196" s="35">
        <f t="shared" si="4"/>
        <v>25000</v>
      </c>
    </row>
    <row r="197" spans="1:15" s="54" customFormat="1" ht="12.75" x14ac:dyDescent="0.2">
      <c r="A197" s="34" t="s">
        <v>83</v>
      </c>
      <c r="B197" s="35"/>
      <c r="C197" s="35"/>
      <c r="D197" s="35"/>
      <c r="E197" s="35"/>
      <c r="F197" s="35"/>
      <c r="G197" s="35"/>
      <c r="H197" s="35">
        <v>25000</v>
      </c>
      <c r="I197" s="35"/>
      <c r="J197" s="35"/>
      <c r="K197" s="35"/>
      <c r="L197" s="35"/>
      <c r="M197" s="35"/>
      <c r="N197" s="35"/>
      <c r="O197" s="35">
        <f t="shared" si="4"/>
        <v>25000</v>
      </c>
    </row>
    <row r="198" spans="1:15" s="54" customFormat="1" ht="12.75" x14ac:dyDescent="0.2">
      <c r="A198" s="34" t="s">
        <v>134</v>
      </c>
      <c r="B198" s="35"/>
      <c r="C198" s="35">
        <v>5000</v>
      </c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>
        <f t="shared" si="4"/>
        <v>5000</v>
      </c>
    </row>
    <row r="199" spans="1:15" s="54" customFormat="1" ht="12.75" x14ac:dyDescent="0.2">
      <c r="A199" s="34" t="s">
        <v>116</v>
      </c>
      <c r="B199" s="35"/>
      <c r="C199" s="35">
        <v>4000</v>
      </c>
      <c r="D199" s="35"/>
      <c r="E199" s="35"/>
      <c r="F199" s="35"/>
      <c r="G199" s="35"/>
      <c r="H199" s="35"/>
      <c r="I199" s="35">
        <v>2000</v>
      </c>
      <c r="J199" s="35"/>
      <c r="K199" s="35"/>
      <c r="L199" s="35"/>
      <c r="M199" s="35"/>
      <c r="N199" s="35"/>
      <c r="O199" s="35">
        <f t="shared" si="4"/>
        <v>6000</v>
      </c>
    </row>
    <row r="200" spans="1:15" s="54" customFormat="1" ht="12.75" x14ac:dyDescent="0.2">
      <c r="A200" s="34" t="s">
        <v>118</v>
      </c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>
        <v>20000</v>
      </c>
      <c r="N200" s="35"/>
      <c r="O200" s="35">
        <f t="shared" si="4"/>
        <v>20000</v>
      </c>
    </row>
    <row r="201" spans="1:15" s="54" customFormat="1" ht="12.75" x14ac:dyDescent="0.2">
      <c r="A201" s="34" t="s">
        <v>119</v>
      </c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>
        <v>5000</v>
      </c>
      <c r="N201" s="35"/>
      <c r="O201" s="35">
        <f t="shared" si="4"/>
        <v>5000</v>
      </c>
    </row>
    <row r="202" spans="1:15" s="54" customFormat="1" ht="12.75" x14ac:dyDescent="0.2">
      <c r="A202" s="34" t="s">
        <v>120</v>
      </c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>
        <v>100000</v>
      </c>
      <c r="N202" s="35"/>
      <c r="O202" s="35">
        <f t="shared" si="4"/>
        <v>100000</v>
      </c>
    </row>
    <row r="203" spans="1:15" s="6" customFormat="1" ht="20.25" customHeight="1" x14ac:dyDescent="0.25">
      <c r="A203" s="36" t="s">
        <v>84</v>
      </c>
      <c r="B203" s="37">
        <f t="shared" ref="B203:O203" si="5">SUM(B140:B202)</f>
        <v>268400</v>
      </c>
      <c r="C203" s="37">
        <f t="shared" si="5"/>
        <v>281000.42000000004</v>
      </c>
      <c r="D203" s="37">
        <f t="shared" si="5"/>
        <v>343154</v>
      </c>
      <c r="E203" s="37">
        <f t="shared" si="5"/>
        <v>5000</v>
      </c>
      <c r="F203" s="37">
        <f t="shared" si="5"/>
        <v>5000</v>
      </c>
      <c r="G203" s="37">
        <f t="shared" si="5"/>
        <v>205000</v>
      </c>
      <c r="H203" s="37">
        <f t="shared" si="5"/>
        <v>783966.58000000007</v>
      </c>
      <c r="I203" s="37">
        <f t="shared" si="5"/>
        <v>308500</v>
      </c>
      <c r="J203" s="37">
        <f t="shared" si="5"/>
        <v>39979</v>
      </c>
      <c r="K203" s="37">
        <f t="shared" si="5"/>
        <v>2000</v>
      </c>
      <c r="L203" s="37">
        <f t="shared" si="5"/>
        <v>130000</v>
      </c>
      <c r="M203" s="37">
        <f t="shared" si="5"/>
        <v>125000</v>
      </c>
      <c r="N203" s="37">
        <f t="shared" si="5"/>
        <v>3000</v>
      </c>
      <c r="O203" s="37">
        <f t="shared" si="5"/>
        <v>2500000</v>
      </c>
    </row>
    <row r="204" spans="1:15" s="6" customFormat="1" ht="15.75" x14ac:dyDescent="0.25">
      <c r="A204" s="44"/>
      <c r="B204" s="43"/>
      <c r="C204" s="43"/>
      <c r="D204" s="43"/>
      <c r="E204" s="43"/>
      <c r="F204" s="43"/>
      <c r="G204" s="43"/>
      <c r="H204" s="42"/>
      <c r="I204" s="43"/>
      <c r="J204" s="43"/>
      <c r="K204" s="43"/>
      <c r="L204" s="43"/>
      <c r="M204" s="43"/>
      <c r="N204" s="43"/>
      <c r="O204" s="43"/>
    </row>
    <row r="205" spans="1:15" s="6" customFormat="1" ht="15.75" x14ac:dyDescent="0.25">
      <c r="A205" s="44"/>
      <c r="B205" s="43"/>
      <c r="C205" s="43"/>
      <c r="D205" s="43"/>
      <c r="E205" s="43"/>
      <c r="F205" s="43"/>
      <c r="G205" s="43"/>
      <c r="H205" s="45"/>
      <c r="I205" s="43"/>
      <c r="J205" s="43"/>
      <c r="K205" s="43"/>
      <c r="L205" s="43"/>
      <c r="M205" s="43"/>
      <c r="N205" s="43"/>
      <c r="O205" s="43"/>
    </row>
    <row r="206" spans="1:15" s="6" customFormat="1" ht="15.75" x14ac:dyDescent="0.25">
      <c r="A206" s="44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</row>
    <row r="207" spans="1:15" s="6" customFormat="1" ht="15.75" x14ac:dyDescent="0.25">
      <c r="A207" s="44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</row>
    <row r="208" spans="1:15" s="6" customFormat="1" ht="15.75" x14ac:dyDescent="0.25">
      <c r="A208" s="44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</row>
    <row r="209" spans="1:15" s="6" customFormat="1" ht="15.75" x14ac:dyDescent="0.25">
      <c r="A209" s="44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</row>
    <row r="210" spans="1:15" s="6" customFormat="1" ht="15.75" x14ac:dyDescent="0.25">
      <c r="A210" s="44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</row>
    <row r="211" spans="1:15" s="6" customFormat="1" ht="15.75" x14ac:dyDescent="0.25">
      <c r="A211" s="44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</row>
    <row r="212" spans="1:15" s="6" customFormat="1" ht="15.75" x14ac:dyDescent="0.25">
      <c r="A212" s="44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</row>
    <row r="213" spans="1:15" s="6" customFormat="1" ht="15.75" x14ac:dyDescent="0.25">
      <c r="A213" s="44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</row>
    <row r="214" spans="1:15" s="6" customFormat="1" ht="15.75" x14ac:dyDescent="0.25">
      <c r="A214" s="44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</row>
    <row r="215" spans="1:15" s="6" customFormat="1" ht="15.75" x14ac:dyDescent="0.25">
      <c r="A215" s="44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</row>
    <row r="216" spans="1:15" s="6" customFormat="1" ht="15.75" x14ac:dyDescent="0.25">
      <c r="A216" s="44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</row>
    <row r="217" spans="1:15" s="6" customFormat="1" ht="15.75" x14ac:dyDescent="0.25">
      <c r="A217" s="44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</row>
    <row r="218" spans="1:15" s="6" customFormat="1" ht="15.75" x14ac:dyDescent="0.25">
      <c r="A218" s="44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</row>
    <row r="219" spans="1:15" s="6" customFormat="1" ht="15.75" x14ac:dyDescent="0.25">
      <c r="A219" s="44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</row>
    <row r="220" spans="1:15" s="6" customFormat="1" ht="15.75" x14ac:dyDescent="0.25">
      <c r="A220" s="44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</row>
    <row r="221" spans="1:15" s="6" customFormat="1" ht="15.75" x14ac:dyDescent="0.25">
      <c r="A221" s="44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</row>
    <row r="222" spans="1:15" s="6" customFormat="1" ht="15.75" x14ac:dyDescent="0.25">
      <c r="A222" s="44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</row>
    <row r="223" spans="1:15" s="6" customFormat="1" ht="15.75" x14ac:dyDescent="0.25">
      <c r="A223" s="44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</row>
    <row r="224" spans="1:15" s="6" customFormat="1" ht="15.75" x14ac:dyDescent="0.25">
      <c r="A224" s="44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</row>
    <row r="225" spans="1:15" s="6" customFormat="1" ht="15.75" x14ac:dyDescent="0.25">
      <c r="A225" s="44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</row>
    <row r="226" spans="1:15" s="6" customFormat="1" ht="15.75" x14ac:dyDescent="0.25">
      <c r="A226" s="44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</row>
    <row r="227" spans="1:15" s="6" customFormat="1" ht="15.75" x14ac:dyDescent="0.25">
      <c r="A227" s="44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</row>
    <row r="228" spans="1:15" s="6" customFormat="1" ht="15.75" x14ac:dyDescent="0.25">
      <c r="A228" s="44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</row>
    <row r="229" spans="1:15" s="6" customFormat="1" ht="15.75" x14ac:dyDescent="0.25">
      <c r="A229" s="44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</row>
    <row r="230" spans="1:15" s="6" customFormat="1" ht="15.75" x14ac:dyDescent="0.25">
      <c r="A230" s="44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</row>
    <row r="231" spans="1:15" s="6" customFormat="1" ht="15.75" x14ac:dyDescent="0.25">
      <c r="A231" s="44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</row>
    <row r="232" spans="1:15" s="6" customFormat="1" ht="15.75" x14ac:dyDescent="0.25">
      <c r="A232" s="44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</row>
    <row r="233" spans="1:15" s="6" customFormat="1" ht="15.75" x14ac:dyDescent="0.25">
      <c r="A233" s="44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</row>
    <row r="234" spans="1:15" s="6" customFormat="1" ht="15.75" x14ac:dyDescent="0.25">
      <c r="A234" s="44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</row>
    <row r="235" spans="1:15" s="6" customFormat="1" ht="15.75" x14ac:dyDescent="0.25">
      <c r="A235" s="44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</row>
    <row r="236" spans="1:15" s="6" customFormat="1" ht="15.75" x14ac:dyDescent="0.25">
      <c r="A236" s="44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</row>
    <row r="237" spans="1:15" s="6" customFormat="1" ht="15.75" x14ac:dyDescent="0.25">
      <c r="A237" s="44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</row>
    <row r="238" spans="1:15" s="6" customFormat="1" ht="15.75" x14ac:dyDescent="0.25">
      <c r="A238" s="44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</row>
    <row r="239" spans="1:15" s="6" customFormat="1" ht="15.75" x14ac:dyDescent="0.25">
      <c r="A239" s="44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</row>
    <row r="240" spans="1:15" s="6" customFormat="1" ht="15.75" x14ac:dyDescent="0.25">
      <c r="A240" s="44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</row>
    <row r="241" spans="1:15" s="6" customFormat="1" ht="15.75" x14ac:dyDescent="0.25">
      <c r="A241" s="44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</row>
    <row r="242" spans="1:15" s="6" customFormat="1" ht="15.75" x14ac:dyDescent="0.25">
      <c r="A242" s="44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</row>
    <row r="243" spans="1:15" s="6" customFormat="1" ht="15.75" x14ac:dyDescent="0.25">
      <c r="A243" s="44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</row>
    <row r="244" spans="1:15" s="6" customFormat="1" ht="15.75" x14ac:dyDescent="0.25">
      <c r="A244" s="44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</row>
    <row r="245" spans="1:15" s="6" customFormat="1" ht="15.75" x14ac:dyDescent="0.25">
      <c r="A245" s="44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</row>
    <row r="246" spans="1:15" s="6" customFormat="1" ht="15.75" x14ac:dyDescent="0.25">
      <c r="A246" s="44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</row>
    <row r="247" spans="1:15" s="6" customFormat="1" ht="15.75" x14ac:dyDescent="0.25">
      <c r="A247" s="44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</row>
    <row r="248" spans="1:15" s="6" customFormat="1" ht="15.75" x14ac:dyDescent="0.25">
      <c r="A248" s="44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</row>
    <row r="249" spans="1:15" s="6" customFormat="1" ht="15.75" x14ac:dyDescent="0.25">
      <c r="A249" s="44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</row>
    <row r="250" spans="1:15" s="6" customFormat="1" ht="15.75" x14ac:dyDescent="0.25">
      <c r="A250" s="44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</row>
    <row r="251" spans="1:15" s="6" customFormat="1" ht="15.75" x14ac:dyDescent="0.25">
      <c r="A251" s="44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</row>
    <row r="252" spans="1:15" s="6" customFormat="1" ht="15.75" x14ac:dyDescent="0.25">
      <c r="A252" s="44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</row>
    <row r="253" spans="1:15" s="6" customFormat="1" ht="15.75" x14ac:dyDescent="0.25">
      <c r="A253" s="44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</row>
    <row r="254" spans="1:15" s="6" customFormat="1" ht="15.75" x14ac:dyDescent="0.25">
      <c r="A254" s="44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</row>
    <row r="255" spans="1:15" s="6" customFormat="1" ht="15.75" x14ac:dyDescent="0.25">
      <c r="A255" s="44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</row>
    <row r="256" spans="1:15" s="6" customFormat="1" ht="15.75" x14ac:dyDescent="0.25">
      <c r="A256" s="44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</row>
    <row r="257" spans="1:15" s="6" customFormat="1" ht="15.75" x14ac:dyDescent="0.25">
      <c r="A257" s="44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</row>
    <row r="258" spans="1:15" s="6" customFormat="1" ht="15.75" x14ac:dyDescent="0.25">
      <c r="A258" s="44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</row>
    <row r="259" spans="1:15" s="6" customFormat="1" ht="15.75" x14ac:dyDescent="0.25">
      <c r="A259" s="44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</row>
    <row r="260" spans="1:15" s="6" customFormat="1" ht="15.75" x14ac:dyDescent="0.25">
      <c r="A260" s="44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</row>
    <row r="261" spans="1:15" s="6" customFormat="1" ht="15.75" x14ac:dyDescent="0.25">
      <c r="A261" s="44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</row>
    <row r="262" spans="1:15" s="6" customFormat="1" ht="15.75" x14ac:dyDescent="0.25">
      <c r="A262" s="44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</row>
    <row r="263" spans="1:15" s="6" customFormat="1" ht="15.75" x14ac:dyDescent="0.25">
      <c r="A263" s="44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</row>
    <row r="264" spans="1:15" s="6" customFormat="1" ht="15.75" x14ac:dyDescent="0.25">
      <c r="A264" s="44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</row>
    <row r="265" spans="1:15" s="6" customFormat="1" ht="15.75" x14ac:dyDescent="0.25">
      <c r="A265" s="44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</row>
    <row r="266" spans="1:15" s="6" customFormat="1" ht="15.75" x14ac:dyDescent="0.25">
      <c r="A266" s="44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</row>
    <row r="267" spans="1:15" s="6" customFormat="1" ht="15.75" x14ac:dyDescent="0.25">
      <c r="A267" s="44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</row>
    <row r="268" spans="1:15" s="6" customFormat="1" ht="15.75" x14ac:dyDescent="0.25">
      <c r="A268" s="44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</row>
    <row r="269" spans="1:15" s="6" customFormat="1" ht="15.75" x14ac:dyDescent="0.25">
      <c r="A269" s="44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</row>
    <row r="270" spans="1:15" s="6" customFormat="1" ht="15.75" x14ac:dyDescent="0.25">
      <c r="A270" s="44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</row>
    <row r="271" spans="1:15" s="6" customFormat="1" ht="15.75" x14ac:dyDescent="0.25">
      <c r="A271" s="44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</row>
    <row r="272" spans="1:15" s="6" customFormat="1" ht="15.75" x14ac:dyDescent="0.25">
      <c r="A272" s="44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</row>
    <row r="273" spans="1:15" s="6" customFormat="1" ht="15.75" x14ac:dyDescent="0.25">
      <c r="A273" s="44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</row>
    <row r="274" spans="1:15" s="6" customFormat="1" ht="15.75" x14ac:dyDescent="0.25">
      <c r="A274" s="44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</row>
    <row r="275" spans="1:15" s="6" customFormat="1" ht="15.75" x14ac:dyDescent="0.25">
      <c r="A275" s="44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</row>
    <row r="276" spans="1:15" s="6" customFormat="1" ht="15.75" x14ac:dyDescent="0.25">
      <c r="A276" s="44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</row>
    <row r="277" spans="1:15" s="6" customFormat="1" ht="15.75" x14ac:dyDescent="0.25">
      <c r="A277" s="44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</row>
    <row r="278" spans="1:15" s="6" customFormat="1" ht="15.75" x14ac:dyDescent="0.25">
      <c r="A278" s="44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</row>
    <row r="279" spans="1:15" s="6" customFormat="1" ht="15.75" x14ac:dyDescent="0.25">
      <c r="A279" s="44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</row>
    <row r="280" spans="1:15" s="6" customFormat="1" ht="15.75" x14ac:dyDescent="0.25">
      <c r="A280" s="44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</row>
    <row r="281" spans="1:15" s="6" customFormat="1" ht="15.75" x14ac:dyDescent="0.25">
      <c r="A281" s="44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</row>
    <row r="282" spans="1:15" s="6" customFormat="1" ht="15.75" x14ac:dyDescent="0.25">
      <c r="A282" s="44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</row>
    <row r="283" spans="1:15" s="6" customFormat="1" ht="15.75" x14ac:dyDescent="0.25">
      <c r="A283" s="44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</row>
    <row r="284" spans="1:15" s="6" customFormat="1" ht="15.75" x14ac:dyDescent="0.25">
      <c r="A284" s="44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</row>
    <row r="285" spans="1:15" s="6" customFormat="1" ht="15.75" x14ac:dyDescent="0.25">
      <c r="A285" s="44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</row>
    <row r="286" spans="1:15" s="6" customFormat="1" ht="15.75" x14ac:dyDescent="0.25">
      <c r="A286" s="44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</row>
    <row r="287" spans="1:15" s="6" customFormat="1" ht="15.75" x14ac:dyDescent="0.25">
      <c r="A287" s="44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</row>
    <row r="288" spans="1:15" s="6" customFormat="1" ht="15.75" x14ac:dyDescent="0.25">
      <c r="A288" s="44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</row>
    <row r="289" spans="1:15" s="6" customFormat="1" ht="15.75" x14ac:dyDescent="0.25">
      <c r="A289" s="44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</row>
    <row r="290" spans="1:15" s="6" customFormat="1" ht="15.75" x14ac:dyDescent="0.25">
      <c r="A290" s="44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</row>
    <row r="291" spans="1:15" s="6" customFormat="1" ht="15.75" x14ac:dyDescent="0.25">
      <c r="A291" s="44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</row>
    <row r="292" spans="1:15" s="6" customFormat="1" ht="15.75" x14ac:dyDescent="0.25">
      <c r="A292" s="44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</row>
    <row r="293" spans="1:15" s="6" customFormat="1" ht="15.75" x14ac:dyDescent="0.25">
      <c r="A293" s="44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</row>
    <row r="294" spans="1:15" s="6" customFormat="1" ht="15.75" x14ac:dyDescent="0.25">
      <c r="A294" s="44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</row>
    <row r="295" spans="1:15" s="6" customFormat="1" ht="15.75" x14ac:dyDescent="0.25">
      <c r="A295" s="44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</row>
    <row r="296" spans="1:15" s="6" customFormat="1" ht="15.75" x14ac:dyDescent="0.25">
      <c r="A296" s="44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</row>
    <row r="297" spans="1:15" s="6" customFormat="1" ht="15.75" x14ac:dyDescent="0.25">
      <c r="A297" s="44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</row>
    <row r="298" spans="1:15" s="6" customFormat="1" ht="15.75" x14ac:dyDescent="0.25">
      <c r="A298" s="44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</row>
    <row r="299" spans="1:15" s="6" customFormat="1" ht="15.75" x14ac:dyDescent="0.25">
      <c r="A299" s="44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</row>
    <row r="300" spans="1:15" s="6" customFormat="1" ht="15.75" x14ac:dyDescent="0.25">
      <c r="A300" s="44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</row>
    <row r="301" spans="1:15" s="6" customFormat="1" ht="15.75" x14ac:dyDescent="0.25">
      <c r="A301" s="44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</row>
    <row r="302" spans="1:15" s="6" customFormat="1" ht="15.75" x14ac:dyDescent="0.25">
      <c r="A302" s="44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</row>
    <row r="303" spans="1:15" s="6" customFormat="1" ht="15.75" x14ac:dyDescent="0.25">
      <c r="A303" s="44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</row>
    <row r="304" spans="1:15" s="6" customFormat="1" ht="15.75" x14ac:dyDescent="0.25">
      <c r="A304" s="44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</row>
    <row r="305" spans="1:15" s="6" customFormat="1" ht="15.75" x14ac:dyDescent="0.25">
      <c r="A305" s="44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</row>
    <row r="306" spans="1:15" s="6" customFormat="1" ht="15.75" x14ac:dyDescent="0.25">
      <c r="A306" s="44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</row>
    <row r="307" spans="1:15" s="6" customFormat="1" ht="15.75" x14ac:dyDescent="0.25">
      <c r="A307" s="44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</row>
    <row r="308" spans="1:15" s="6" customFormat="1" ht="15.75" x14ac:dyDescent="0.25">
      <c r="A308" s="44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</row>
    <row r="309" spans="1:15" s="6" customFormat="1" ht="15.75" x14ac:dyDescent="0.25">
      <c r="A309" s="44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</row>
    <row r="310" spans="1:15" s="6" customFormat="1" x14ac:dyDescent="0.2">
      <c r="A310" s="20"/>
    </row>
    <row r="311" spans="1:15" s="6" customFormat="1" x14ac:dyDescent="0.2">
      <c r="A311" s="20"/>
    </row>
    <row r="312" spans="1:15" s="6" customFormat="1" x14ac:dyDescent="0.2">
      <c r="A312" s="20"/>
    </row>
    <row r="313" spans="1:15" s="6" customFormat="1" x14ac:dyDescent="0.2">
      <c r="A313" s="20"/>
    </row>
    <row r="314" spans="1:15" s="6" customFormat="1" x14ac:dyDescent="0.2">
      <c r="A314" s="20"/>
    </row>
    <row r="315" spans="1:15" s="6" customFormat="1" x14ac:dyDescent="0.2">
      <c r="A315" s="20"/>
    </row>
    <row r="316" spans="1:15" s="6" customFormat="1" x14ac:dyDescent="0.2">
      <c r="A316" s="20"/>
    </row>
    <row r="317" spans="1:15" s="6" customFormat="1" x14ac:dyDescent="0.2">
      <c r="A317" s="20"/>
    </row>
    <row r="318" spans="1:15" s="6" customFormat="1" x14ac:dyDescent="0.2">
      <c r="A318" s="20"/>
    </row>
    <row r="319" spans="1:15" s="6" customFormat="1" x14ac:dyDescent="0.2">
      <c r="A319" s="20"/>
    </row>
    <row r="320" spans="1:15" s="6" customFormat="1" x14ac:dyDescent="0.2">
      <c r="A320" s="20"/>
    </row>
    <row r="321" spans="1:1" s="6" customFormat="1" x14ac:dyDescent="0.2">
      <c r="A321" s="20"/>
    </row>
    <row r="322" spans="1:1" s="6" customFormat="1" x14ac:dyDescent="0.2">
      <c r="A322" s="20"/>
    </row>
    <row r="323" spans="1:1" s="6" customFormat="1" x14ac:dyDescent="0.2">
      <c r="A323" s="20"/>
    </row>
    <row r="324" spans="1:1" s="6" customFormat="1" x14ac:dyDescent="0.2">
      <c r="A324" s="20"/>
    </row>
    <row r="325" spans="1:1" s="6" customFormat="1" x14ac:dyDescent="0.2">
      <c r="A325" s="20"/>
    </row>
    <row r="326" spans="1:1" s="6" customFormat="1" x14ac:dyDescent="0.2">
      <c r="A326" s="20"/>
    </row>
    <row r="327" spans="1:1" s="6" customFormat="1" x14ac:dyDescent="0.2">
      <c r="A327" s="20"/>
    </row>
    <row r="328" spans="1:1" s="6" customFormat="1" x14ac:dyDescent="0.2">
      <c r="A328" s="20"/>
    </row>
    <row r="329" spans="1:1" s="6" customFormat="1" x14ac:dyDescent="0.2">
      <c r="A329" s="20"/>
    </row>
    <row r="330" spans="1:1" s="6" customFormat="1" x14ac:dyDescent="0.2">
      <c r="A330" s="20"/>
    </row>
    <row r="331" spans="1:1" s="6" customFormat="1" x14ac:dyDescent="0.2">
      <c r="A331" s="20"/>
    </row>
    <row r="332" spans="1:1" s="6" customFormat="1" x14ac:dyDescent="0.2">
      <c r="A332" s="20"/>
    </row>
    <row r="333" spans="1:1" s="6" customFormat="1" x14ac:dyDescent="0.2">
      <c r="A333" s="20"/>
    </row>
    <row r="334" spans="1:1" s="6" customFormat="1" x14ac:dyDescent="0.2">
      <c r="A334" s="20"/>
    </row>
    <row r="335" spans="1:1" s="6" customFormat="1" x14ac:dyDescent="0.2">
      <c r="A335" s="20"/>
    </row>
    <row r="336" spans="1:1" s="6" customFormat="1" x14ac:dyDescent="0.2">
      <c r="A336" s="20"/>
    </row>
    <row r="337" spans="1:1" s="6" customFormat="1" x14ac:dyDescent="0.2">
      <c r="A337" s="20"/>
    </row>
    <row r="338" spans="1:1" s="6" customFormat="1" x14ac:dyDescent="0.2">
      <c r="A338" s="20"/>
    </row>
    <row r="339" spans="1:1" s="6" customFormat="1" x14ac:dyDescent="0.2">
      <c r="A339" s="20"/>
    </row>
    <row r="340" spans="1:1" s="6" customFormat="1" x14ac:dyDescent="0.2">
      <c r="A340" s="20"/>
    </row>
    <row r="341" spans="1:1" s="6" customFormat="1" x14ac:dyDescent="0.2">
      <c r="A341" s="20"/>
    </row>
    <row r="342" spans="1:1" s="6" customFormat="1" x14ac:dyDescent="0.2">
      <c r="A342" s="20"/>
    </row>
    <row r="343" spans="1:1" s="6" customFormat="1" x14ac:dyDescent="0.2">
      <c r="A343" s="20"/>
    </row>
    <row r="344" spans="1:1" s="6" customFormat="1" x14ac:dyDescent="0.2">
      <c r="A344" s="20"/>
    </row>
  </sheetData>
  <mergeCells count="3">
    <mergeCell ref="A1:O1"/>
    <mergeCell ref="A70:O70"/>
    <mergeCell ref="A138:O138"/>
  </mergeCells>
  <pageMargins left="0" right="0" top="0" bottom="0" header="0.3" footer="0.3"/>
  <pageSetup scale="55" orientation="landscape" r:id="rId1"/>
  <rowBreaks count="2" manualBreakCount="2">
    <brk id="67" max="14" man="1"/>
    <brk id="136" max="14" man="1"/>
  </rowBreaks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2B215-19E2-4DBD-BF00-A2607303EBF8}">
  <dimension ref="B2:H28"/>
  <sheetViews>
    <sheetView workbookViewId="0">
      <selection activeCell="C7" sqref="C7"/>
    </sheetView>
  </sheetViews>
  <sheetFormatPr defaultRowHeight="15" x14ac:dyDescent="0.25"/>
  <cols>
    <col min="1" max="1" width="4.42578125" customWidth="1"/>
    <col min="2" max="2" width="42" style="59" customWidth="1"/>
    <col min="3" max="3" width="22.140625" style="59" customWidth="1"/>
    <col min="4" max="4" width="21.140625" style="59" customWidth="1"/>
    <col min="5" max="5" width="18.5703125" style="59" customWidth="1"/>
    <col min="6" max="6" width="9.140625" style="59"/>
    <col min="7" max="7" width="11.5703125" bestFit="1" customWidth="1"/>
    <col min="8" max="8" width="11.5703125" style="12" bestFit="1" customWidth="1"/>
  </cols>
  <sheetData>
    <row r="2" spans="2:5" ht="22.5" customHeight="1" x14ac:dyDescent="0.25">
      <c r="B2" s="170" t="s">
        <v>100</v>
      </c>
      <c r="C2" s="171"/>
      <c r="D2" s="171"/>
      <c r="E2" s="172"/>
    </row>
    <row r="3" spans="2:5" ht="22.5" customHeight="1" x14ac:dyDescent="0.25">
      <c r="B3" s="169" t="s">
        <v>154</v>
      </c>
      <c r="C3" s="169"/>
      <c r="D3" s="169"/>
      <c r="E3" s="169"/>
    </row>
    <row r="4" spans="2:5" ht="15.75" x14ac:dyDescent="0.25">
      <c r="B4" s="63" t="s">
        <v>101</v>
      </c>
      <c r="C4" s="64" t="s">
        <v>85</v>
      </c>
      <c r="D4" s="64" t="s">
        <v>86</v>
      </c>
      <c r="E4" s="65" t="s">
        <v>152</v>
      </c>
    </row>
    <row r="5" spans="2:5" ht="15.75" x14ac:dyDescent="0.25">
      <c r="B5" s="66" t="s">
        <v>102</v>
      </c>
      <c r="C5" s="33">
        <v>51000</v>
      </c>
      <c r="D5" s="33">
        <v>0</v>
      </c>
      <c r="E5" s="33">
        <f>C5+D5</f>
        <v>51000</v>
      </c>
    </row>
    <row r="6" spans="2:5" ht="15.75" x14ac:dyDescent="0.25">
      <c r="B6" s="66" t="s">
        <v>103</v>
      </c>
      <c r="C6" s="33">
        <v>30000</v>
      </c>
      <c r="D6" s="33"/>
      <c r="E6" s="33">
        <f>C6+D6</f>
        <v>30000</v>
      </c>
    </row>
    <row r="7" spans="2:5" ht="15.75" x14ac:dyDescent="0.25">
      <c r="B7" s="66" t="s">
        <v>20</v>
      </c>
      <c r="C7" s="33">
        <v>218500</v>
      </c>
      <c r="D7" s="33">
        <v>50000</v>
      </c>
      <c r="E7" s="33">
        <f>C7+D7</f>
        <v>268500</v>
      </c>
    </row>
    <row r="8" spans="2:5" ht="15.75" x14ac:dyDescent="0.25">
      <c r="B8" s="66" t="s">
        <v>104</v>
      </c>
      <c r="C8" s="33">
        <v>30000</v>
      </c>
      <c r="D8" s="33"/>
      <c r="E8" s="33">
        <f>C8+D8</f>
        <v>30000</v>
      </c>
    </row>
    <row r="9" spans="2:5" ht="22.5" customHeight="1" x14ac:dyDescent="0.25">
      <c r="B9" s="65" t="s">
        <v>105</v>
      </c>
      <c r="C9" s="67">
        <f>SUM(C5:C8)</f>
        <v>329500</v>
      </c>
      <c r="D9" s="67">
        <f>SUM(D5:D8)</f>
        <v>50000</v>
      </c>
      <c r="E9" s="33">
        <f>C9+D9</f>
        <v>379500</v>
      </c>
    </row>
    <row r="10" spans="2:5" ht="15.75" x14ac:dyDescent="0.25">
      <c r="B10" s="68"/>
      <c r="C10" s="69"/>
      <c r="D10" s="69"/>
      <c r="E10" s="70"/>
    </row>
    <row r="12" spans="2:5" ht="24" customHeight="1" x14ac:dyDescent="0.25">
      <c r="B12" s="170" t="s">
        <v>100</v>
      </c>
      <c r="C12" s="171"/>
      <c r="D12" s="171"/>
      <c r="E12" s="172"/>
    </row>
    <row r="13" spans="2:5" ht="24" customHeight="1" x14ac:dyDescent="0.25">
      <c r="B13" s="169" t="s">
        <v>159</v>
      </c>
      <c r="C13" s="169"/>
      <c r="D13" s="169"/>
      <c r="E13" s="169"/>
    </row>
    <row r="14" spans="2:5" ht="19.5" customHeight="1" x14ac:dyDescent="0.25">
      <c r="B14" s="63" t="s">
        <v>101</v>
      </c>
      <c r="C14" s="64" t="s">
        <v>85</v>
      </c>
      <c r="D14" s="64" t="s">
        <v>86</v>
      </c>
      <c r="E14" s="65" t="s">
        <v>152</v>
      </c>
    </row>
    <row r="15" spans="2:5" ht="19.5" customHeight="1" x14ac:dyDescent="0.25">
      <c r="B15" s="66" t="s">
        <v>102</v>
      </c>
      <c r="C15" s="33">
        <v>61000</v>
      </c>
      <c r="D15" s="33">
        <v>0</v>
      </c>
      <c r="E15" s="33">
        <f>C15+D15</f>
        <v>61000</v>
      </c>
    </row>
    <row r="16" spans="2:5" ht="19.5" customHeight="1" x14ac:dyDescent="0.25">
      <c r="B16" s="66" t="s">
        <v>103</v>
      </c>
      <c r="C16" s="33">
        <v>50000</v>
      </c>
      <c r="D16" s="33"/>
      <c r="E16" s="33">
        <f>C16+D16</f>
        <v>50000</v>
      </c>
    </row>
    <row r="17" spans="2:5" ht="19.5" customHeight="1" x14ac:dyDescent="0.25">
      <c r="B17" s="66" t="s">
        <v>20</v>
      </c>
      <c r="C17" s="33">
        <v>229000</v>
      </c>
      <c r="D17" s="33">
        <v>50000</v>
      </c>
      <c r="E17" s="33">
        <f>C17+D17</f>
        <v>279000</v>
      </c>
    </row>
    <row r="18" spans="2:5" ht="19.5" customHeight="1" x14ac:dyDescent="0.25">
      <c r="B18" s="66" t="s">
        <v>230</v>
      </c>
      <c r="C18" s="33">
        <v>40000</v>
      </c>
      <c r="D18" s="33"/>
      <c r="E18" s="33">
        <f>C18+D18</f>
        <v>40000</v>
      </c>
    </row>
    <row r="19" spans="2:5" ht="24.75" customHeight="1" x14ac:dyDescent="0.25">
      <c r="B19" s="65" t="s">
        <v>105</v>
      </c>
      <c r="C19" s="67">
        <f>SUM(C15:C18)</f>
        <v>380000</v>
      </c>
      <c r="D19" s="67">
        <f>SUM(D15:D18)</f>
        <v>50000</v>
      </c>
      <c r="E19" s="33">
        <f>C19+D19</f>
        <v>430000</v>
      </c>
    </row>
    <row r="21" spans="2:5" ht="26.25" customHeight="1" x14ac:dyDescent="0.25">
      <c r="B21" s="170" t="s">
        <v>100</v>
      </c>
      <c r="C21" s="171"/>
      <c r="D21" s="171"/>
      <c r="E21" s="172"/>
    </row>
    <row r="22" spans="2:5" ht="24.75" customHeight="1" x14ac:dyDescent="0.25">
      <c r="B22" s="169" t="s">
        <v>160</v>
      </c>
      <c r="C22" s="169"/>
      <c r="D22" s="169"/>
      <c r="E22" s="169"/>
    </row>
    <row r="23" spans="2:5" ht="15.75" x14ac:dyDescent="0.25">
      <c r="B23" s="63" t="s">
        <v>101</v>
      </c>
      <c r="C23" s="64" t="s">
        <v>85</v>
      </c>
      <c r="D23" s="64" t="s">
        <v>86</v>
      </c>
      <c r="E23" s="65" t="s">
        <v>152</v>
      </c>
    </row>
    <row r="24" spans="2:5" ht="15.75" x14ac:dyDescent="0.25">
      <c r="B24" s="66" t="s">
        <v>102</v>
      </c>
      <c r="C24" s="33">
        <v>51000</v>
      </c>
      <c r="D24" s="33">
        <v>0</v>
      </c>
      <c r="E24" s="33">
        <f>C24+D24</f>
        <v>51000</v>
      </c>
    </row>
    <row r="25" spans="2:5" ht="15.75" x14ac:dyDescent="0.25">
      <c r="B25" s="66" t="s">
        <v>103</v>
      </c>
      <c r="C25" s="33">
        <v>30000</v>
      </c>
      <c r="D25" s="33"/>
      <c r="E25" s="33">
        <f>C25+D25</f>
        <v>30000</v>
      </c>
    </row>
    <row r="26" spans="2:5" ht="15.75" x14ac:dyDescent="0.25">
      <c r="B26" s="66" t="s">
        <v>20</v>
      </c>
      <c r="C26" s="33">
        <v>272000</v>
      </c>
      <c r="D26" s="33">
        <v>50000</v>
      </c>
      <c r="E26" s="33">
        <f>C26+D26</f>
        <v>322000</v>
      </c>
    </row>
    <row r="27" spans="2:5" ht="15.75" x14ac:dyDescent="0.25">
      <c r="B27" s="66" t="s">
        <v>104</v>
      </c>
      <c r="C27" s="33">
        <v>67000</v>
      </c>
      <c r="D27" s="33"/>
      <c r="E27" s="33">
        <f>C27+D27</f>
        <v>67000</v>
      </c>
    </row>
    <row r="28" spans="2:5" ht="15.75" x14ac:dyDescent="0.25">
      <c r="B28" s="65" t="s">
        <v>105</v>
      </c>
      <c r="C28" s="67">
        <f>SUM(C24:C27)</f>
        <v>420000</v>
      </c>
      <c r="D28" s="67">
        <f>SUM(D24:D27)</f>
        <v>50000</v>
      </c>
      <c r="E28" s="33">
        <f>C28+D28</f>
        <v>470000</v>
      </c>
    </row>
  </sheetData>
  <mergeCells count="6">
    <mergeCell ref="B13:E13"/>
    <mergeCell ref="B21:E21"/>
    <mergeCell ref="B22:E22"/>
    <mergeCell ref="B12:E12"/>
    <mergeCell ref="B2:E2"/>
    <mergeCell ref="B3:E3"/>
  </mergeCells>
  <pageMargins left="0" right="0" top="0" bottom="0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918B4-36CF-477E-A097-464D1184F23F}">
  <sheetPr>
    <tabColor rgb="FF92D050"/>
  </sheetPr>
  <dimension ref="B1:L40"/>
  <sheetViews>
    <sheetView topLeftCell="A10" workbookViewId="0">
      <selection activeCell="H28" sqref="H28"/>
    </sheetView>
  </sheetViews>
  <sheetFormatPr defaultRowHeight="15" x14ac:dyDescent="0.25"/>
  <cols>
    <col min="1" max="1" width="3.42578125" customWidth="1"/>
    <col min="2" max="2" width="26.28515625" style="59" customWidth="1"/>
    <col min="3" max="5" width="22.140625" style="59" customWidth="1"/>
    <col min="6" max="6" width="22.140625" style="62" customWidth="1"/>
    <col min="8" max="8" width="11.140625" bestFit="1" customWidth="1"/>
    <col min="11" max="11" width="40.7109375" bestFit="1" customWidth="1"/>
    <col min="12" max="12" width="11.5703125" bestFit="1" customWidth="1"/>
  </cols>
  <sheetData>
    <row r="1" spans="2:12" x14ac:dyDescent="0.25">
      <c r="B1" s="71"/>
      <c r="C1" s="71"/>
      <c r="D1" s="71"/>
      <c r="E1" s="73"/>
      <c r="J1" s="13"/>
      <c r="K1" s="13"/>
      <c r="L1" s="14"/>
    </row>
    <row r="2" spans="2:12" ht="15.75" x14ac:dyDescent="0.25">
      <c r="B2" s="169" t="s">
        <v>153</v>
      </c>
      <c r="C2" s="169"/>
      <c r="D2" s="169"/>
      <c r="E2" s="169"/>
    </row>
    <row r="3" spans="2:12" ht="15.75" x14ac:dyDescent="0.25">
      <c r="B3" s="169" t="s">
        <v>154</v>
      </c>
      <c r="C3" s="169"/>
      <c r="D3" s="169"/>
      <c r="E3" s="169"/>
    </row>
    <row r="4" spans="2:12" ht="15.75" x14ac:dyDescent="0.25">
      <c r="B4" s="64" t="s">
        <v>90</v>
      </c>
      <c r="C4" s="74" t="s">
        <v>91</v>
      </c>
      <c r="D4" s="64" t="s">
        <v>92</v>
      </c>
      <c r="E4" s="72" t="s">
        <v>88</v>
      </c>
    </row>
    <row r="5" spans="2:12" ht="13.5" customHeight="1" x14ac:dyDescent="0.25">
      <c r="B5" s="87" t="s">
        <v>93</v>
      </c>
      <c r="C5" s="88"/>
      <c r="D5" s="88">
        <v>10000</v>
      </c>
      <c r="E5" s="88">
        <f>C5+D5</f>
        <v>10000</v>
      </c>
    </row>
    <row r="6" spans="2:12" ht="13.5" customHeight="1" x14ac:dyDescent="0.25">
      <c r="B6" s="87" t="s">
        <v>94</v>
      </c>
      <c r="C6" s="88">
        <f>100000-40000</f>
        <v>60000</v>
      </c>
      <c r="D6" s="88">
        <v>40000</v>
      </c>
      <c r="E6" s="88">
        <f t="shared" ref="E6:E13" si="0">C6+D6</f>
        <v>100000</v>
      </c>
    </row>
    <row r="7" spans="2:12" ht="13.5" customHeight="1" x14ac:dyDescent="0.25">
      <c r="B7" s="87" t="s">
        <v>95</v>
      </c>
      <c r="C7" s="88">
        <v>250000</v>
      </c>
      <c r="D7" s="88">
        <v>190000</v>
      </c>
      <c r="E7" s="88">
        <f t="shared" si="0"/>
        <v>440000</v>
      </c>
    </row>
    <row r="8" spans="2:12" ht="13.5" customHeight="1" x14ac:dyDescent="0.25">
      <c r="B8" s="87" t="s">
        <v>15</v>
      </c>
      <c r="C8" s="88">
        <v>177000</v>
      </c>
      <c r="D8" s="88">
        <v>80000</v>
      </c>
      <c r="E8" s="88">
        <f t="shared" si="0"/>
        <v>257000</v>
      </c>
    </row>
    <row r="9" spans="2:12" ht="13.5" customHeight="1" x14ac:dyDescent="0.25">
      <c r="B9" s="87" t="s">
        <v>96</v>
      </c>
      <c r="C9" s="88">
        <v>3000</v>
      </c>
      <c r="D9" s="88"/>
      <c r="E9" s="88">
        <f t="shared" si="0"/>
        <v>3000</v>
      </c>
    </row>
    <row r="10" spans="2:12" ht="13.5" customHeight="1" x14ac:dyDescent="0.25">
      <c r="B10" s="87" t="s">
        <v>97</v>
      </c>
      <c r="C10" s="88">
        <v>100000</v>
      </c>
      <c r="D10" s="88">
        <v>50000</v>
      </c>
      <c r="E10" s="88">
        <f t="shared" si="0"/>
        <v>150000</v>
      </c>
    </row>
    <row r="11" spans="2:12" ht="13.5" customHeight="1" x14ac:dyDescent="0.25">
      <c r="B11" s="87" t="s">
        <v>20</v>
      </c>
      <c r="C11" s="88">
        <v>195000</v>
      </c>
      <c r="D11" s="88">
        <v>100000</v>
      </c>
      <c r="E11" s="88">
        <f t="shared" si="0"/>
        <v>295000</v>
      </c>
      <c r="K11" s="11"/>
    </row>
    <row r="12" spans="2:12" ht="13.5" customHeight="1" x14ac:dyDescent="0.25">
      <c r="B12" s="87" t="s">
        <v>98</v>
      </c>
      <c r="C12" s="88"/>
      <c r="D12" s="88">
        <v>60000</v>
      </c>
      <c r="E12" s="88">
        <f t="shared" si="0"/>
        <v>60000</v>
      </c>
    </row>
    <row r="13" spans="2:12" ht="15.75" x14ac:dyDescent="0.25">
      <c r="B13" s="65" t="s">
        <v>99</v>
      </c>
      <c r="C13" s="67">
        <f>SUM(C5:C12)</f>
        <v>785000</v>
      </c>
      <c r="D13" s="67">
        <f>SUM(D5:D12)</f>
        <v>530000</v>
      </c>
      <c r="E13" s="72">
        <f t="shared" si="0"/>
        <v>1315000</v>
      </c>
    </row>
    <row r="14" spans="2:12" x14ac:dyDescent="0.25">
      <c r="B14" s="71"/>
      <c r="C14" s="71"/>
      <c r="D14" s="71"/>
      <c r="E14" s="73"/>
    </row>
    <row r="15" spans="2:12" ht="15.75" x14ac:dyDescent="0.25">
      <c r="B15" s="169" t="s">
        <v>153</v>
      </c>
      <c r="C15" s="169"/>
      <c r="D15" s="169"/>
      <c r="E15" s="169"/>
    </row>
    <row r="16" spans="2:12" ht="15.75" x14ac:dyDescent="0.25">
      <c r="B16" s="169" t="s">
        <v>159</v>
      </c>
      <c r="C16" s="169"/>
      <c r="D16" s="169"/>
      <c r="E16" s="169"/>
    </row>
    <row r="17" spans="2:5" ht="15.75" x14ac:dyDescent="0.25">
      <c r="B17" s="75" t="s">
        <v>90</v>
      </c>
      <c r="C17" s="74" t="s">
        <v>91</v>
      </c>
      <c r="D17" s="75" t="s">
        <v>92</v>
      </c>
      <c r="E17" s="72" t="s">
        <v>88</v>
      </c>
    </row>
    <row r="18" spans="2:5" ht="13.5" customHeight="1" x14ac:dyDescent="0.25">
      <c r="B18" s="87" t="s">
        <v>93</v>
      </c>
      <c r="C18" s="88"/>
      <c r="D18" s="88">
        <v>10000</v>
      </c>
      <c r="E18" s="88">
        <f>C18+D18</f>
        <v>10000</v>
      </c>
    </row>
    <row r="19" spans="2:5" ht="13.5" customHeight="1" x14ac:dyDescent="0.25">
      <c r="B19" s="87" t="s">
        <v>94</v>
      </c>
      <c r="C19" s="88">
        <f>100000-40000</f>
        <v>60000</v>
      </c>
      <c r="D19" s="88">
        <v>40000</v>
      </c>
      <c r="E19" s="88">
        <f t="shared" ref="E19:E26" si="1">C19+D19</f>
        <v>100000</v>
      </c>
    </row>
    <row r="20" spans="2:5" ht="13.5" customHeight="1" x14ac:dyDescent="0.25">
      <c r="B20" s="87" t="s">
        <v>95</v>
      </c>
      <c r="C20" s="88">
        <v>250000</v>
      </c>
      <c r="D20" s="88">
        <v>210000</v>
      </c>
      <c r="E20" s="88">
        <f t="shared" si="1"/>
        <v>460000</v>
      </c>
    </row>
    <row r="21" spans="2:5" ht="13.5" customHeight="1" x14ac:dyDescent="0.25">
      <c r="B21" s="87" t="s">
        <v>15</v>
      </c>
      <c r="C21" s="88">
        <v>177000</v>
      </c>
      <c r="D21" s="88">
        <v>95000</v>
      </c>
      <c r="E21" s="88">
        <f t="shared" si="1"/>
        <v>272000</v>
      </c>
    </row>
    <row r="22" spans="2:5" ht="13.5" customHeight="1" x14ac:dyDescent="0.25">
      <c r="B22" s="87" t="s">
        <v>96</v>
      </c>
      <c r="C22" s="88">
        <v>3000</v>
      </c>
      <c r="D22" s="88"/>
      <c r="E22" s="88">
        <f t="shared" si="1"/>
        <v>3000</v>
      </c>
    </row>
    <row r="23" spans="2:5" ht="13.5" customHeight="1" x14ac:dyDescent="0.25">
      <c r="B23" s="87" t="s">
        <v>97</v>
      </c>
      <c r="C23" s="88">
        <v>100000</v>
      </c>
      <c r="D23" s="88">
        <v>50000</v>
      </c>
      <c r="E23" s="88">
        <f t="shared" si="1"/>
        <v>150000</v>
      </c>
    </row>
    <row r="24" spans="2:5" ht="13.5" customHeight="1" x14ac:dyDescent="0.25">
      <c r="B24" s="87" t="s">
        <v>20</v>
      </c>
      <c r="C24" s="88">
        <v>195000</v>
      </c>
      <c r="D24" s="88">
        <v>120000</v>
      </c>
      <c r="E24" s="88">
        <f t="shared" si="1"/>
        <v>315000</v>
      </c>
    </row>
    <row r="25" spans="2:5" ht="13.5" customHeight="1" x14ac:dyDescent="0.25">
      <c r="B25" s="87" t="s">
        <v>98</v>
      </c>
      <c r="C25" s="88"/>
      <c r="D25" s="88">
        <v>90000</v>
      </c>
      <c r="E25" s="88">
        <f t="shared" si="1"/>
        <v>90000</v>
      </c>
    </row>
    <row r="26" spans="2:5" ht="15.75" x14ac:dyDescent="0.25">
      <c r="B26" s="65" t="s">
        <v>249</v>
      </c>
      <c r="C26" s="67">
        <f>SUM(C18:C25)</f>
        <v>785000</v>
      </c>
      <c r="D26" s="67">
        <f>SUM(D18:D25)</f>
        <v>615000</v>
      </c>
      <c r="E26" s="72">
        <f t="shared" si="1"/>
        <v>1400000</v>
      </c>
    </row>
    <row r="27" spans="2:5" ht="8.25" customHeight="1" x14ac:dyDescent="0.25"/>
    <row r="28" spans="2:5" ht="15.75" x14ac:dyDescent="0.25">
      <c r="B28" s="169" t="s">
        <v>153</v>
      </c>
      <c r="C28" s="169"/>
      <c r="D28" s="169"/>
      <c r="E28" s="169"/>
    </row>
    <row r="29" spans="2:5" ht="15.75" x14ac:dyDescent="0.25">
      <c r="B29" s="169" t="s">
        <v>160</v>
      </c>
      <c r="C29" s="169"/>
      <c r="D29" s="169"/>
      <c r="E29" s="169"/>
    </row>
    <row r="30" spans="2:5" ht="15.75" x14ac:dyDescent="0.25">
      <c r="B30" s="64" t="s">
        <v>90</v>
      </c>
      <c r="C30" s="74" t="s">
        <v>91</v>
      </c>
      <c r="D30" s="64" t="s">
        <v>92</v>
      </c>
      <c r="E30" s="72" t="s">
        <v>88</v>
      </c>
    </row>
    <row r="31" spans="2:5" ht="13.5" customHeight="1" x14ac:dyDescent="0.25">
      <c r="B31" s="87" t="s">
        <v>93</v>
      </c>
      <c r="C31" s="88"/>
      <c r="D31" s="88">
        <v>10000</v>
      </c>
      <c r="E31" s="88">
        <f>C31+D31</f>
        <v>10000</v>
      </c>
    </row>
    <row r="32" spans="2:5" ht="13.5" customHeight="1" x14ac:dyDescent="0.25">
      <c r="B32" s="87" t="s">
        <v>94</v>
      </c>
      <c r="C32" s="88">
        <f>100000-40000</f>
        <v>60000</v>
      </c>
      <c r="D32" s="88">
        <v>40000</v>
      </c>
      <c r="E32" s="88">
        <f t="shared" ref="E32:E39" si="2">C32+D32</f>
        <v>100000</v>
      </c>
    </row>
    <row r="33" spans="2:5" ht="13.5" customHeight="1" x14ac:dyDescent="0.25">
      <c r="B33" s="87" t="s">
        <v>95</v>
      </c>
      <c r="C33" s="88">
        <v>300000</v>
      </c>
      <c r="D33" s="88">
        <v>210000</v>
      </c>
      <c r="E33" s="88">
        <f t="shared" si="2"/>
        <v>510000</v>
      </c>
    </row>
    <row r="34" spans="2:5" ht="13.5" customHeight="1" x14ac:dyDescent="0.25">
      <c r="B34" s="87" t="s">
        <v>15</v>
      </c>
      <c r="C34" s="88">
        <v>227000</v>
      </c>
      <c r="D34" s="88">
        <v>95000</v>
      </c>
      <c r="E34" s="88">
        <f t="shared" si="2"/>
        <v>322000</v>
      </c>
    </row>
    <row r="35" spans="2:5" ht="13.5" customHeight="1" x14ac:dyDescent="0.25">
      <c r="B35" s="87" t="s">
        <v>96</v>
      </c>
      <c r="C35" s="88">
        <v>3000</v>
      </c>
      <c r="D35" s="88"/>
      <c r="E35" s="88">
        <f t="shared" si="2"/>
        <v>3000</v>
      </c>
    </row>
    <row r="36" spans="2:5" ht="13.5" customHeight="1" x14ac:dyDescent="0.25">
      <c r="B36" s="87" t="s">
        <v>97</v>
      </c>
      <c r="C36" s="88">
        <v>100000</v>
      </c>
      <c r="D36" s="88">
        <v>50000</v>
      </c>
      <c r="E36" s="88">
        <f t="shared" si="2"/>
        <v>150000</v>
      </c>
    </row>
    <row r="37" spans="2:5" ht="13.5" customHeight="1" x14ac:dyDescent="0.25">
      <c r="B37" s="87" t="s">
        <v>20</v>
      </c>
      <c r="C37" s="88">
        <v>195000</v>
      </c>
      <c r="D37" s="88">
        <v>120000</v>
      </c>
      <c r="E37" s="88">
        <f t="shared" si="2"/>
        <v>315000</v>
      </c>
    </row>
    <row r="38" spans="2:5" ht="13.5" customHeight="1" x14ac:dyDescent="0.25">
      <c r="B38" s="87" t="s">
        <v>98</v>
      </c>
      <c r="C38" s="88"/>
      <c r="D38" s="88">
        <v>90000</v>
      </c>
      <c r="E38" s="88">
        <f t="shared" si="2"/>
        <v>90000</v>
      </c>
    </row>
    <row r="39" spans="2:5" ht="15.75" x14ac:dyDescent="0.25">
      <c r="B39" s="65" t="s">
        <v>250</v>
      </c>
      <c r="C39" s="67">
        <f>SUM(C31:C38)</f>
        <v>885000</v>
      </c>
      <c r="D39" s="67">
        <f>SUM(D31:D38)</f>
        <v>615000</v>
      </c>
      <c r="E39" s="72">
        <f t="shared" si="2"/>
        <v>1500000</v>
      </c>
    </row>
    <row r="40" spans="2:5" x14ac:dyDescent="0.25">
      <c r="E40" s="62"/>
    </row>
  </sheetData>
  <mergeCells count="6">
    <mergeCell ref="B28:E28"/>
    <mergeCell ref="B29:E29"/>
    <mergeCell ref="B2:E2"/>
    <mergeCell ref="B3:E3"/>
    <mergeCell ref="B15:E15"/>
    <mergeCell ref="B16:E16"/>
  </mergeCells>
  <pageMargins left="0" right="0" top="0" bottom="0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A609D-7AEB-4CA8-A9B5-EAA8ADD045EE}">
  <dimension ref="B1:J34"/>
  <sheetViews>
    <sheetView topLeftCell="A10" zoomScaleNormal="100" workbookViewId="0">
      <selection activeCell="F28" sqref="F28"/>
    </sheetView>
  </sheetViews>
  <sheetFormatPr defaultColWidth="47.28515625" defaultRowHeight="11.25" x14ac:dyDescent="0.25"/>
  <cols>
    <col min="1" max="1" width="3.85546875" style="8" customWidth="1"/>
    <col min="2" max="2" width="53.42578125" style="10" customWidth="1"/>
    <col min="3" max="3" width="12.5703125" style="8" hidden="1" customWidth="1"/>
    <col min="4" max="4" width="11" style="8" hidden="1" customWidth="1"/>
    <col min="5" max="5" width="12.5703125" style="8" hidden="1" customWidth="1"/>
    <col min="6" max="7" width="17.5703125" style="8" customWidth="1"/>
    <col min="8" max="8" width="17.7109375" style="8" customWidth="1"/>
    <col min="9" max="9" width="12.28515625" style="8" customWidth="1"/>
    <col min="10" max="10" width="13.42578125" style="8" customWidth="1"/>
    <col min="11" max="11" width="18.140625" style="8" customWidth="1"/>
    <col min="12" max="12" width="17.140625" style="8" customWidth="1"/>
    <col min="13" max="13" width="13.140625" style="8" customWidth="1"/>
    <col min="14" max="14" width="12.140625" style="8" customWidth="1"/>
    <col min="15" max="15" width="12.28515625" style="8" customWidth="1"/>
    <col min="16" max="16" width="13.140625" style="8" customWidth="1"/>
    <col min="17" max="16384" width="47.28515625" style="8"/>
  </cols>
  <sheetData>
    <row r="1" spans="2:10" ht="34.5" customHeight="1" x14ac:dyDescent="0.25">
      <c r="B1" s="173" t="s">
        <v>215</v>
      </c>
      <c r="C1" s="174"/>
      <c r="D1" s="174"/>
      <c r="E1" s="174"/>
      <c r="F1" s="174"/>
      <c r="G1" s="174"/>
      <c r="H1" s="174"/>
    </row>
    <row r="2" spans="2:10" ht="26.25" customHeight="1" x14ac:dyDescent="0.25">
      <c r="B2" s="16"/>
      <c r="C2" s="149" t="s">
        <v>85</v>
      </c>
      <c r="D2" s="149" t="s">
        <v>86</v>
      </c>
      <c r="E2" s="150" t="s">
        <v>216</v>
      </c>
      <c r="F2" s="9" t="s">
        <v>112</v>
      </c>
      <c r="G2" s="9" t="s">
        <v>113</v>
      </c>
      <c r="H2" s="9" t="s">
        <v>114</v>
      </c>
      <c r="I2" s="17"/>
    </row>
    <row r="3" spans="2:10" ht="30" x14ac:dyDescent="0.25">
      <c r="B3" s="151" t="s">
        <v>89</v>
      </c>
      <c r="C3" s="152">
        <f>4000000+289565-60000+120000-720000+100+256000+148724+109000-100000-3063</f>
        <v>4040326</v>
      </c>
      <c r="D3" s="152"/>
      <c r="E3" s="152">
        <f t="shared" ref="E3" si="0">C3+D3</f>
        <v>4040326</v>
      </c>
      <c r="F3" s="153">
        <v>3413958</v>
      </c>
      <c r="G3" s="153">
        <v>4209801</v>
      </c>
      <c r="H3" s="153">
        <f>4980000-644244.95-200000</f>
        <v>4135755.05</v>
      </c>
      <c r="I3" s="17"/>
    </row>
    <row r="4" spans="2:10" ht="15" x14ac:dyDescent="0.25">
      <c r="B4" s="157" t="s">
        <v>231</v>
      </c>
      <c r="C4" s="152"/>
      <c r="D4" s="152"/>
      <c r="E4" s="152"/>
      <c r="F4" s="153">
        <v>1400000</v>
      </c>
      <c r="G4" s="153">
        <v>500000</v>
      </c>
      <c r="H4" s="153">
        <v>0</v>
      </c>
      <c r="I4" s="17"/>
    </row>
    <row r="5" spans="2:10" ht="15" x14ac:dyDescent="0.25">
      <c r="B5" s="151" t="s">
        <v>150</v>
      </c>
      <c r="C5" s="152"/>
      <c r="D5" s="152"/>
      <c r="E5" s="152"/>
      <c r="F5" s="153">
        <v>50000</v>
      </c>
      <c r="G5" s="153"/>
      <c r="H5" s="153"/>
      <c r="I5" s="17"/>
    </row>
    <row r="6" spans="2:10" ht="15" x14ac:dyDescent="0.25">
      <c r="B6" s="151" t="s">
        <v>217</v>
      </c>
      <c r="C6" s="152"/>
      <c r="D6" s="152"/>
      <c r="E6" s="152"/>
      <c r="F6" s="153">
        <v>120000</v>
      </c>
      <c r="G6" s="153">
        <v>160000</v>
      </c>
      <c r="H6" s="153">
        <v>344387.95</v>
      </c>
      <c r="I6" s="17"/>
    </row>
    <row r="7" spans="2:10" ht="15" x14ac:dyDescent="0.25">
      <c r="B7" s="151" t="s">
        <v>218</v>
      </c>
      <c r="C7" s="152"/>
      <c r="D7" s="152"/>
      <c r="E7" s="152"/>
      <c r="F7" s="153">
        <v>150000</v>
      </c>
      <c r="G7" s="153">
        <v>200000</v>
      </c>
      <c r="H7" s="153">
        <v>450000</v>
      </c>
      <c r="I7" s="17"/>
    </row>
    <row r="8" spans="2:10" ht="30" x14ac:dyDescent="0.25">
      <c r="B8" s="157" t="s">
        <v>232</v>
      </c>
      <c r="C8" s="152"/>
      <c r="D8" s="152"/>
      <c r="E8" s="152"/>
      <c r="F8" s="153"/>
      <c r="G8" s="153">
        <v>250000</v>
      </c>
      <c r="H8" s="153">
        <v>200000</v>
      </c>
      <c r="I8" s="17"/>
    </row>
    <row r="9" spans="2:10" ht="15" x14ac:dyDescent="0.25">
      <c r="B9" s="157" t="s">
        <v>233</v>
      </c>
      <c r="C9" s="152">
        <v>250000</v>
      </c>
      <c r="D9" s="152">
        <v>150000</v>
      </c>
      <c r="E9" s="152">
        <f t="shared" ref="E9" si="1">C9+D9</f>
        <v>400000</v>
      </c>
      <c r="F9" s="153">
        <v>450000</v>
      </c>
      <c r="G9" s="153">
        <v>800000</v>
      </c>
      <c r="H9" s="153">
        <v>830000</v>
      </c>
      <c r="I9" s="17"/>
    </row>
    <row r="10" spans="2:10" ht="30" x14ac:dyDescent="0.25">
      <c r="B10" s="157" t="s">
        <v>234</v>
      </c>
      <c r="C10" s="152"/>
      <c r="D10" s="152"/>
      <c r="E10" s="152"/>
      <c r="F10" s="153">
        <v>40000</v>
      </c>
      <c r="G10" s="153">
        <v>50000</v>
      </c>
      <c r="H10" s="153">
        <v>60000</v>
      </c>
      <c r="I10" s="17"/>
    </row>
    <row r="11" spans="2:10" ht="30" x14ac:dyDescent="0.25">
      <c r="B11" s="157" t="s">
        <v>235</v>
      </c>
      <c r="C11" s="152"/>
      <c r="D11" s="152"/>
      <c r="E11" s="152"/>
      <c r="F11" s="153">
        <v>30000</v>
      </c>
      <c r="G11" s="153">
        <v>50000</v>
      </c>
      <c r="H11" s="153">
        <v>70000</v>
      </c>
      <c r="I11" s="17"/>
    </row>
    <row r="12" spans="2:10" ht="30" x14ac:dyDescent="0.25">
      <c r="B12" s="157" t="s">
        <v>236</v>
      </c>
      <c r="C12" s="152"/>
      <c r="D12" s="152"/>
      <c r="E12" s="152"/>
      <c r="F12" s="153">
        <v>30000</v>
      </c>
      <c r="G12" s="153">
        <v>80000</v>
      </c>
      <c r="H12" s="153">
        <v>70000</v>
      </c>
      <c r="I12" s="17"/>
    </row>
    <row r="13" spans="2:10" ht="15" x14ac:dyDescent="0.25">
      <c r="B13" s="157" t="s">
        <v>237</v>
      </c>
      <c r="C13" s="152"/>
      <c r="D13" s="152"/>
      <c r="E13" s="152"/>
      <c r="F13" s="153">
        <v>30000</v>
      </c>
      <c r="G13" s="153"/>
      <c r="H13" s="153"/>
      <c r="I13" s="17"/>
    </row>
    <row r="14" spans="2:10" ht="15" x14ac:dyDescent="0.25">
      <c r="B14" s="151" t="s">
        <v>219</v>
      </c>
      <c r="C14" s="152"/>
      <c r="D14" s="152"/>
      <c r="E14" s="152"/>
      <c r="F14" s="153">
        <v>25000</v>
      </c>
      <c r="G14" s="153"/>
      <c r="H14" s="153"/>
      <c r="I14" s="17"/>
    </row>
    <row r="15" spans="2:10" ht="15" x14ac:dyDescent="0.25">
      <c r="B15" s="151" t="s">
        <v>220</v>
      </c>
      <c r="C15" s="152"/>
      <c r="D15" s="152"/>
      <c r="E15" s="152"/>
      <c r="F15" s="153">
        <v>10000</v>
      </c>
      <c r="G15" s="153">
        <v>50000</v>
      </c>
      <c r="H15" s="153">
        <v>70000</v>
      </c>
      <c r="I15" s="17"/>
      <c r="J15" s="8">
        <f>[1]Buxheti!H19</f>
        <v>0</v>
      </c>
    </row>
    <row r="16" spans="2:10" ht="15" x14ac:dyDescent="0.25">
      <c r="B16" s="157" t="s">
        <v>238</v>
      </c>
      <c r="C16" s="152"/>
      <c r="D16" s="152"/>
      <c r="E16" s="152"/>
      <c r="F16" s="153">
        <v>10000</v>
      </c>
      <c r="G16" s="153">
        <v>30000</v>
      </c>
      <c r="H16" s="153">
        <v>70000</v>
      </c>
      <c r="I16" s="17"/>
    </row>
    <row r="17" spans="2:9" ht="15" x14ac:dyDescent="0.25">
      <c r="B17" s="157" t="s">
        <v>239</v>
      </c>
      <c r="C17" s="152"/>
      <c r="D17" s="152"/>
      <c r="E17" s="152"/>
      <c r="F17" s="153">
        <v>10000</v>
      </c>
      <c r="G17" s="153">
        <v>30000</v>
      </c>
      <c r="H17" s="153">
        <v>70000</v>
      </c>
      <c r="I17" s="17"/>
    </row>
    <row r="18" spans="2:9" ht="15" x14ac:dyDescent="0.25">
      <c r="B18" s="157" t="s">
        <v>240</v>
      </c>
      <c r="C18" s="152"/>
      <c r="D18" s="152"/>
      <c r="E18" s="152"/>
      <c r="F18" s="153">
        <v>20000</v>
      </c>
      <c r="G18" s="153"/>
      <c r="H18" s="153"/>
      <c r="I18" s="17"/>
    </row>
    <row r="19" spans="2:9" ht="15" x14ac:dyDescent="0.25">
      <c r="B19" s="151" t="s">
        <v>221</v>
      </c>
      <c r="C19" s="152"/>
      <c r="D19" s="152"/>
      <c r="E19" s="152"/>
      <c r="F19" s="153">
        <v>50000</v>
      </c>
      <c r="G19" s="153">
        <v>50000</v>
      </c>
      <c r="H19" s="153">
        <v>50000</v>
      </c>
      <c r="I19" s="17"/>
    </row>
    <row r="20" spans="2:9" ht="30" x14ac:dyDescent="0.25">
      <c r="B20" s="157" t="s">
        <v>241</v>
      </c>
      <c r="C20" s="152"/>
      <c r="D20" s="152"/>
      <c r="E20" s="152"/>
      <c r="F20" s="153">
        <v>20000</v>
      </c>
      <c r="G20" s="153">
        <v>30000</v>
      </c>
      <c r="H20" s="153">
        <v>100000</v>
      </c>
      <c r="I20" s="17"/>
    </row>
    <row r="21" spans="2:9" ht="15" x14ac:dyDescent="0.25">
      <c r="B21" s="157" t="s">
        <v>242</v>
      </c>
      <c r="C21" s="152"/>
      <c r="D21" s="152"/>
      <c r="E21" s="152"/>
      <c r="F21" s="153">
        <v>50000</v>
      </c>
      <c r="G21" s="153">
        <v>80000</v>
      </c>
      <c r="H21" s="153">
        <v>120000</v>
      </c>
      <c r="I21" s="17"/>
    </row>
    <row r="22" spans="2:9" ht="30" x14ac:dyDescent="0.25">
      <c r="B22" s="157" t="s">
        <v>243</v>
      </c>
      <c r="C22" s="152"/>
      <c r="D22" s="152"/>
      <c r="E22" s="152"/>
      <c r="F22" s="153">
        <v>35000</v>
      </c>
      <c r="G22" s="153"/>
      <c r="H22" s="153"/>
      <c r="I22" s="17"/>
    </row>
    <row r="23" spans="2:9" ht="15" x14ac:dyDescent="0.25">
      <c r="B23" s="157" t="s">
        <v>244</v>
      </c>
      <c r="C23" s="152"/>
      <c r="D23" s="152"/>
      <c r="E23" s="152"/>
      <c r="F23" s="153">
        <v>20000</v>
      </c>
      <c r="G23" s="153">
        <v>50000</v>
      </c>
      <c r="H23" s="153">
        <v>50000</v>
      </c>
      <c r="I23" s="17"/>
    </row>
    <row r="24" spans="2:9" ht="30" x14ac:dyDescent="0.25">
      <c r="B24" s="157" t="s">
        <v>248</v>
      </c>
      <c r="C24" s="152"/>
      <c r="D24" s="152"/>
      <c r="E24" s="152"/>
      <c r="F24" s="153">
        <f>51258+1</f>
        <v>51259</v>
      </c>
      <c r="G24" s="153"/>
      <c r="H24" s="153"/>
      <c r="I24" s="17"/>
    </row>
    <row r="25" spans="2:9" ht="15" x14ac:dyDescent="0.25">
      <c r="B25" s="157" t="s">
        <v>247</v>
      </c>
      <c r="C25" s="152"/>
      <c r="D25" s="152"/>
      <c r="E25" s="152"/>
      <c r="F25" s="153">
        <v>50000</v>
      </c>
      <c r="G25" s="153">
        <v>60000</v>
      </c>
      <c r="H25" s="153">
        <v>80000</v>
      </c>
      <c r="I25" s="17"/>
    </row>
    <row r="26" spans="2:9" ht="15" x14ac:dyDescent="0.25">
      <c r="B26" s="157" t="s">
        <v>245</v>
      </c>
      <c r="C26" s="152"/>
      <c r="D26" s="152"/>
      <c r="E26" s="152"/>
      <c r="F26" s="153">
        <v>60000</v>
      </c>
      <c r="G26" s="153">
        <v>100000</v>
      </c>
      <c r="H26" s="153">
        <v>222390</v>
      </c>
      <c r="I26" s="17"/>
    </row>
    <row r="27" spans="2:9" ht="30" x14ac:dyDescent="0.25">
      <c r="B27" s="157" t="s">
        <v>246</v>
      </c>
      <c r="C27" s="152"/>
      <c r="D27" s="152"/>
      <c r="E27" s="152"/>
      <c r="F27" s="153">
        <v>10000</v>
      </c>
      <c r="G27" s="153">
        <v>59118</v>
      </c>
      <c r="H27" s="153">
        <v>300000</v>
      </c>
      <c r="I27" s="17"/>
    </row>
    <row r="28" spans="2:9" ht="28.5" customHeight="1" x14ac:dyDescent="0.25">
      <c r="B28" s="18" t="s">
        <v>87</v>
      </c>
      <c r="C28" s="18">
        <f>SUM(C3:C5)</f>
        <v>4040326</v>
      </c>
      <c r="D28" s="18">
        <f>SUM(D3:D5)</f>
        <v>0</v>
      </c>
      <c r="E28" s="18">
        <f>C28+D28</f>
        <v>4040326</v>
      </c>
      <c r="F28" s="18">
        <f>SUM(F3:F27)</f>
        <v>6135217</v>
      </c>
      <c r="G28" s="18">
        <f>SUM(G3:G27)</f>
        <v>6838919</v>
      </c>
      <c r="H28" s="18">
        <f>SUM(H3:H27)</f>
        <v>7292533</v>
      </c>
      <c r="I28" s="17"/>
    </row>
    <row r="29" spans="2:9" ht="15.75" x14ac:dyDescent="0.25">
      <c r="B29" s="154"/>
      <c r="C29" s="154"/>
      <c r="D29" s="155"/>
      <c r="E29" s="155"/>
      <c r="F29" s="155"/>
      <c r="G29" s="155"/>
      <c r="H29" s="156"/>
    </row>
    <row r="30" spans="2:9" x14ac:dyDescent="0.25">
      <c r="B30" s="155"/>
      <c r="C30" s="155"/>
      <c r="D30" s="155"/>
      <c r="E30" s="155"/>
      <c r="F30" s="155"/>
      <c r="G30" s="155"/>
      <c r="H30" s="155"/>
    </row>
    <row r="31" spans="2:9" x14ac:dyDescent="0.25">
      <c r="B31" s="155"/>
      <c r="C31" s="155"/>
      <c r="D31" s="155"/>
      <c r="E31" s="155"/>
      <c r="F31" s="155"/>
      <c r="G31" s="155"/>
      <c r="H31" s="155"/>
    </row>
    <row r="32" spans="2:9" x14ac:dyDescent="0.25">
      <c r="B32" s="155"/>
      <c r="C32" s="155"/>
      <c r="D32" s="155"/>
      <c r="E32" s="155"/>
      <c r="F32" s="155"/>
      <c r="G32" s="155"/>
      <c r="H32" s="155"/>
    </row>
    <row r="33" spans="2:10" x14ac:dyDescent="0.25">
      <c r="B33" s="155"/>
      <c r="C33" s="155"/>
      <c r="D33" s="155"/>
      <c r="E33" s="155"/>
      <c r="F33" s="155"/>
      <c r="G33" s="155"/>
      <c r="H33" s="155"/>
      <c r="J33" s="8">
        <f>[1]Buxheti!H16</f>
        <v>0</v>
      </c>
    </row>
    <row r="34" spans="2:10" x14ac:dyDescent="0.25">
      <c r="B34" s="8"/>
    </row>
  </sheetData>
  <mergeCells count="1">
    <mergeCell ref="B1:H1"/>
  </mergeCells>
  <pageMargins left="0" right="0" top="0" bottom="0" header="0.3" footer="0.3"/>
  <pageSetup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8F755-D3E3-4DAF-AD6F-35EE33DAD366}">
  <dimension ref="B1:N33"/>
  <sheetViews>
    <sheetView topLeftCell="A13" workbookViewId="0">
      <selection activeCell="L41" sqref="L41"/>
    </sheetView>
  </sheetViews>
  <sheetFormatPr defaultRowHeight="15" x14ac:dyDescent="0.25"/>
  <cols>
    <col min="1" max="1" width="2.85546875" customWidth="1"/>
    <col min="2" max="2" width="14.5703125" customWidth="1"/>
    <col min="3" max="3" width="19.7109375" customWidth="1"/>
    <col min="4" max="4" width="11.85546875" customWidth="1"/>
    <col min="5" max="5" width="17.28515625" customWidth="1"/>
    <col min="6" max="6" width="13.85546875" customWidth="1"/>
    <col min="7" max="7" width="19.42578125" customWidth="1"/>
    <col min="8" max="8" width="15.5703125" customWidth="1"/>
    <col min="9" max="9" width="20.42578125" customWidth="1"/>
    <col min="10" max="12" width="13.28515625" bestFit="1" customWidth="1"/>
    <col min="14" max="14" width="11.5703125" bestFit="1" customWidth="1"/>
    <col min="257" max="257" width="2.85546875" customWidth="1"/>
    <col min="258" max="258" width="14.5703125" customWidth="1"/>
    <col min="259" max="259" width="19.7109375" customWidth="1"/>
    <col min="260" max="260" width="11.85546875" customWidth="1"/>
    <col min="261" max="261" width="17.28515625" customWidth="1"/>
    <col min="262" max="262" width="13.85546875" customWidth="1"/>
    <col min="263" max="263" width="19.42578125" customWidth="1"/>
    <col min="264" max="264" width="15.5703125" customWidth="1"/>
    <col min="265" max="265" width="20.42578125" customWidth="1"/>
    <col min="266" max="268" width="13.28515625" bestFit="1" customWidth="1"/>
    <col min="270" max="270" width="11.5703125" bestFit="1" customWidth="1"/>
    <col min="513" max="513" width="2.85546875" customWidth="1"/>
    <col min="514" max="514" width="14.5703125" customWidth="1"/>
    <col min="515" max="515" width="19.7109375" customWidth="1"/>
    <col min="516" max="516" width="11.85546875" customWidth="1"/>
    <col min="517" max="517" width="17.28515625" customWidth="1"/>
    <col min="518" max="518" width="13.85546875" customWidth="1"/>
    <col min="519" max="519" width="19.42578125" customWidth="1"/>
    <col min="520" max="520" width="15.5703125" customWidth="1"/>
    <col min="521" max="521" width="20.42578125" customWidth="1"/>
    <col min="522" max="524" width="13.28515625" bestFit="1" customWidth="1"/>
    <col min="526" max="526" width="11.5703125" bestFit="1" customWidth="1"/>
    <col min="769" max="769" width="2.85546875" customWidth="1"/>
    <col min="770" max="770" width="14.5703125" customWidth="1"/>
    <col min="771" max="771" width="19.7109375" customWidth="1"/>
    <col min="772" max="772" width="11.85546875" customWidth="1"/>
    <col min="773" max="773" width="17.28515625" customWidth="1"/>
    <col min="774" max="774" width="13.85546875" customWidth="1"/>
    <col min="775" max="775" width="19.42578125" customWidth="1"/>
    <col min="776" max="776" width="15.5703125" customWidth="1"/>
    <col min="777" max="777" width="20.42578125" customWidth="1"/>
    <col min="778" max="780" width="13.28515625" bestFit="1" customWidth="1"/>
    <col min="782" max="782" width="11.5703125" bestFit="1" customWidth="1"/>
    <col min="1025" max="1025" width="2.85546875" customWidth="1"/>
    <col min="1026" max="1026" width="14.5703125" customWidth="1"/>
    <col min="1027" max="1027" width="19.7109375" customWidth="1"/>
    <col min="1028" max="1028" width="11.85546875" customWidth="1"/>
    <col min="1029" max="1029" width="17.28515625" customWidth="1"/>
    <col min="1030" max="1030" width="13.85546875" customWidth="1"/>
    <col min="1031" max="1031" width="19.42578125" customWidth="1"/>
    <col min="1032" max="1032" width="15.5703125" customWidth="1"/>
    <col min="1033" max="1033" width="20.42578125" customWidth="1"/>
    <col min="1034" max="1036" width="13.28515625" bestFit="1" customWidth="1"/>
    <col min="1038" max="1038" width="11.5703125" bestFit="1" customWidth="1"/>
    <col min="1281" max="1281" width="2.85546875" customWidth="1"/>
    <col min="1282" max="1282" width="14.5703125" customWidth="1"/>
    <col min="1283" max="1283" width="19.7109375" customWidth="1"/>
    <col min="1284" max="1284" width="11.85546875" customWidth="1"/>
    <col min="1285" max="1285" width="17.28515625" customWidth="1"/>
    <col min="1286" max="1286" width="13.85546875" customWidth="1"/>
    <col min="1287" max="1287" width="19.42578125" customWidth="1"/>
    <col min="1288" max="1288" width="15.5703125" customWidth="1"/>
    <col min="1289" max="1289" width="20.42578125" customWidth="1"/>
    <col min="1290" max="1292" width="13.28515625" bestFit="1" customWidth="1"/>
    <col min="1294" max="1294" width="11.5703125" bestFit="1" customWidth="1"/>
    <col min="1537" max="1537" width="2.85546875" customWidth="1"/>
    <col min="1538" max="1538" width="14.5703125" customWidth="1"/>
    <col min="1539" max="1539" width="19.7109375" customWidth="1"/>
    <col min="1540" max="1540" width="11.85546875" customWidth="1"/>
    <col min="1541" max="1541" width="17.28515625" customWidth="1"/>
    <col min="1542" max="1542" width="13.85546875" customWidth="1"/>
    <col min="1543" max="1543" width="19.42578125" customWidth="1"/>
    <col min="1544" max="1544" width="15.5703125" customWidth="1"/>
    <col min="1545" max="1545" width="20.42578125" customWidth="1"/>
    <col min="1546" max="1548" width="13.28515625" bestFit="1" customWidth="1"/>
    <col min="1550" max="1550" width="11.5703125" bestFit="1" customWidth="1"/>
    <col min="1793" max="1793" width="2.85546875" customWidth="1"/>
    <col min="1794" max="1794" width="14.5703125" customWidth="1"/>
    <col min="1795" max="1795" width="19.7109375" customWidth="1"/>
    <col min="1796" max="1796" width="11.85546875" customWidth="1"/>
    <col min="1797" max="1797" width="17.28515625" customWidth="1"/>
    <col min="1798" max="1798" width="13.85546875" customWidth="1"/>
    <col min="1799" max="1799" width="19.42578125" customWidth="1"/>
    <col min="1800" max="1800" width="15.5703125" customWidth="1"/>
    <col min="1801" max="1801" width="20.42578125" customWidth="1"/>
    <col min="1802" max="1804" width="13.28515625" bestFit="1" customWidth="1"/>
    <col min="1806" max="1806" width="11.5703125" bestFit="1" customWidth="1"/>
    <col min="2049" max="2049" width="2.85546875" customWidth="1"/>
    <col min="2050" max="2050" width="14.5703125" customWidth="1"/>
    <col min="2051" max="2051" width="19.7109375" customWidth="1"/>
    <col min="2052" max="2052" width="11.85546875" customWidth="1"/>
    <col min="2053" max="2053" width="17.28515625" customWidth="1"/>
    <col min="2054" max="2054" width="13.85546875" customWidth="1"/>
    <col min="2055" max="2055" width="19.42578125" customWidth="1"/>
    <col min="2056" max="2056" width="15.5703125" customWidth="1"/>
    <col min="2057" max="2057" width="20.42578125" customWidth="1"/>
    <col min="2058" max="2060" width="13.28515625" bestFit="1" customWidth="1"/>
    <col min="2062" max="2062" width="11.5703125" bestFit="1" customWidth="1"/>
    <col min="2305" max="2305" width="2.85546875" customWidth="1"/>
    <col min="2306" max="2306" width="14.5703125" customWidth="1"/>
    <col min="2307" max="2307" width="19.7109375" customWidth="1"/>
    <col min="2308" max="2308" width="11.85546875" customWidth="1"/>
    <col min="2309" max="2309" width="17.28515625" customWidth="1"/>
    <col min="2310" max="2310" width="13.85546875" customWidth="1"/>
    <col min="2311" max="2311" width="19.42578125" customWidth="1"/>
    <col min="2312" max="2312" width="15.5703125" customWidth="1"/>
    <col min="2313" max="2313" width="20.42578125" customWidth="1"/>
    <col min="2314" max="2316" width="13.28515625" bestFit="1" customWidth="1"/>
    <col min="2318" max="2318" width="11.5703125" bestFit="1" customWidth="1"/>
    <col min="2561" max="2561" width="2.85546875" customWidth="1"/>
    <col min="2562" max="2562" width="14.5703125" customWidth="1"/>
    <col min="2563" max="2563" width="19.7109375" customWidth="1"/>
    <col min="2564" max="2564" width="11.85546875" customWidth="1"/>
    <col min="2565" max="2565" width="17.28515625" customWidth="1"/>
    <col min="2566" max="2566" width="13.85546875" customWidth="1"/>
    <col min="2567" max="2567" width="19.42578125" customWidth="1"/>
    <col min="2568" max="2568" width="15.5703125" customWidth="1"/>
    <col min="2569" max="2569" width="20.42578125" customWidth="1"/>
    <col min="2570" max="2572" width="13.28515625" bestFit="1" customWidth="1"/>
    <col min="2574" max="2574" width="11.5703125" bestFit="1" customWidth="1"/>
    <col min="2817" max="2817" width="2.85546875" customWidth="1"/>
    <col min="2818" max="2818" width="14.5703125" customWidth="1"/>
    <col min="2819" max="2819" width="19.7109375" customWidth="1"/>
    <col min="2820" max="2820" width="11.85546875" customWidth="1"/>
    <col min="2821" max="2821" width="17.28515625" customWidth="1"/>
    <col min="2822" max="2822" width="13.85546875" customWidth="1"/>
    <col min="2823" max="2823" width="19.42578125" customWidth="1"/>
    <col min="2824" max="2824" width="15.5703125" customWidth="1"/>
    <col min="2825" max="2825" width="20.42578125" customWidth="1"/>
    <col min="2826" max="2828" width="13.28515625" bestFit="1" customWidth="1"/>
    <col min="2830" max="2830" width="11.5703125" bestFit="1" customWidth="1"/>
    <col min="3073" max="3073" width="2.85546875" customWidth="1"/>
    <col min="3074" max="3074" width="14.5703125" customWidth="1"/>
    <col min="3075" max="3075" width="19.7109375" customWidth="1"/>
    <col min="3076" max="3076" width="11.85546875" customWidth="1"/>
    <col min="3077" max="3077" width="17.28515625" customWidth="1"/>
    <col min="3078" max="3078" width="13.85546875" customWidth="1"/>
    <col min="3079" max="3079" width="19.42578125" customWidth="1"/>
    <col min="3080" max="3080" width="15.5703125" customWidth="1"/>
    <col min="3081" max="3081" width="20.42578125" customWidth="1"/>
    <col min="3082" max="3084" width="13.28515625" bestFit="1" customWidth="1"/>
    <col min="3086" max="3086" width="11.5703125" bestFit="1" customWidth="1"/>
    <col min="3329" max="3329" width="2.85546875" customWidth="1"/>
    <col min="3330" max="3330" width="14.5703125" customWidth="1"/>
    <col min="3331" max="3331" width="19.7109375" customWidth="1"/>
    <col min="3332" max="3332" width="11.85546875" customWidth="1"/>
    <col min="3333" max="3333" width="17.28515625" customWidth="1"/>
    <col min="3334" max="3334" width="13.85546875" customWidth="1"/>
    <col min="3335" max="3335" width="19.42578125" customWidth="1"/>
    <col min="3336" max="3336" width="15.5703125" customWidth="1"/>
    <col min="3337" max="3337" width="20.42578125" customWidth="1"/>
    <col min="3338" max="3340" width="13.28515625" bestFit="1" customWidth="1"/>
    <col min="3342" max="3342" width="11.5703125" bestFit="1" customWidth="1"/>
    <col min="3585" max="3585" width="2.85546875" customWidth="1"/>
    <col min="3586" max="3586" width="14.5703125" customWidth="1"/>
    <col min="3587" max="3587" width="19.7109375" customWidth="1"/>
    <col min="3588" max="3588" width="11.85546875" customWidth="1"/>
    <col min="3589" max="3589" width="17.28515625" customWidth="1"/>
    <col min="3590" max="3590" width="13.85546875" customWidth="1"/>
    <col min="3591" max="3591" width="19.42578125" customWidth="1"/>
    <col min="3592" max="3592" width="15.5703125" customWidth="1"/>
    <col min="3593" max="3593" width="20.42578125" customWidth="1"/>
    <col min="3594" max="3596" width="13.28515625" bestFit="1" customWidth="1"/>
    <col min="3598" max="3598" width="11.5703125" bestFit="1" customWidth="1"/>
    <col min="3841" max="3841" width="2.85546875" customWidth="1"/>
    <col min="3842" max="3842" width="14.5703125" customWidth="1"/>
    <col min="3843" max="3843" width="19.7109375" customWidth="1"/>
    <col min="3844" max="3844" width="11.85546875" customWidth="1"/>
    <col min="3845" max="3845" width="17.28515625" customWidth="1"/>
    <col min="3846" max="3846" width="13.85546875" customWidth="1"/>
    <col min="3847" max="3847" width="19.42578125" customWidth="1"/>
    <col min="3848" max="3848" width="15.5703125" customWidth="1"/>
    <col min="3849" max="3849" width="20.42578125" customWidth="1"/>
    <col min="3850" max="3852" width="13.28515625" bestFit="1" customWidth="1"/>
    <col min="3854" max="3854" width="11.5703125" bestFit="1" customWidth="1"/>
    <col min="4097" max="4097" width="2.85546875" customWidth="1"/>
    <col min="4098" max="4098" width="14.5703125" customWidth="1"/>
    <col min="4099" max="4099" width="19.7109375" customWidth="1"/>
    <col min="4100" max="4100" width="11.85546875" customWidth="1"/>
    <col min="4101" max="4101" width="17.28515625" customWidth="1"/>
    <col min="4102" max="4102" width="13.85546875" customWidth="1"/>
    <col min="4103" max="4103" width="19.42578125" customWidth="1"/>
    <col min="4104" max="4104" width="15.5703125" customWidth="1"/>
    <col min="4105" max="4105" width="20.42578125" customWidth="1"/>
    <col min="4106" max="4108" width="13.28515625" bestFit="1" customWidth="1"/>
    <col min="4110" max="4110" width="11.5703125" bestFit="1" customWidth="1"/>
    <col min="4353" max="4353" width="2.85546875" customWidth="1"/>
    <col min="4354" max="4354" width="14.5703125" customWidth="1"/>
    <col min="4355" max="4355" width="19.7109375" customWidth="1"/>
    <col min="4356" max="4356" width="11.85546875" customWidth="1"/>
    <col min="4357" max="4357" width="17.28515625" customWidth="1"/>
    <col min="4358" max="4358" width="13.85546875" customWidth="1"/>
    <col min="4359" max="4359" width="19.42578125" customWidth="1"/>
    <col min="4360" max="4360" width="15.5703125" customWidth="1"/>
    <col min="4361" max="4361" width="20.42578125" customWidth="1"/>
    <col min="4362" max="4364" width="13.28515625" bestFit="1" customWidth="1"/>
    <col min="4366" max="4366" width="11.5703125" bestFit="1" customWidth="1"/>
    <col min="4609" max="4609" width="2.85546875" customWidth="1"/>
    <col min="4610" max="4610" width="14.5703125" customWidth="1"/>
    <col min="4611" max="4611" width="19.7109375" customWidth="1"/>
    <col min="4612" max="4612" width="11.85546875" customWidth="1"/>
    <col min="4613" max="4613" width="17.28515625" customWidth="1"/>
    <col min="4614" max="4614" width="13.85546875" customWidth="1"/>
    <col min="4615" max="4615" width="19.42578125" customWidth="1"/>
    <col min="4616" max="4616" width="15.5703125" customWidth="1"/>
    <col min="4617" max="4617" width="20.42578125" customWidth="1"/>
    <col min="4618" max="4620" width="13.28515625" bestFit="1" customWidth="1"/>
    <col min="4622" max="4622" width="11.5703125" bestFit="1" customWidth="1"/>
    <col min="4865" max="4865" width="2.85546875" customWidth="1"/>
    <col min="4866" max="4866" width="14.5703125" customWidth="1"/>
    <col min="4867" max="4867" width="19.7109375" customWidth="1"/>
    <col min="4868" max="4868" width="11.85546875" customWidth="1"/>
    <col min="4869" max="4869" width="17.28515625" customWidth="1"/>
    <col min="4870" max="4870" width="13.85546875" customWidth="1"/>
    <col min="4871" max="4871" width="19.42578125" customWidth="1"/>
    <col min="4872" max="4872" width="15.5703125" customWidth="1"/>
    <col min="4873" max="4873" width="20.42578125" customWidth="1"/>
    <col min="4874" max="4876" width="13.28515625" bestFit="1" customWidth="1"/>
    <col min="4878" max="4878" width="11.5703125" bestFit="1" customWidth="1"/>
    <col min="5121" max="5121" width="2.85546875" customWidth="1"/>
    <col min="5122" max="5122" width="14.5703125" customWidth="1"/>
    <col min="5123" max="5123" width="19.7109375" customWidth="1"/>
    <col min="5124" max="5124" width="11.85546875" customWidth="1"/>
    <col min="5125" max="5125" width="17.28515625" customWidth="1"/>
    <col min="5126" max="5126" width="13.85546875" customWidth="1"/>
    <col min="5127" max="5127" width="19.42578125" customWidth="1"/>
    <col min="5128" max="5128" width="15.5703125" customWidth="1"/>
    <col min="5129" max="5129" width="20.42578125" customWidth="1"/>
    <col min="5130" max="5132" width="13.28515625" bestFit="1" customWidth="1"/>
    <col min="5134" max="5134" width="11.5703125" bestFit="1" customWidth="1"/>
    <col min="5377" max="5377" width="2.85546875" customWidth="1"/>
    <col min="5378" max="5378" width="14.5703125" customWidth="1"/>
    <col min="5379" max="5379" width="19.7109375" customWidth="1"/>
    <col min="5380" max="5380" width="11.85546875" customWidth="1"/>
    <col min="5381" max="5381" width="17.28515625" customWidth="1"/>
    <col min="5382" max="5382" width="13.85546875" customWidth="1"/>
    <col min="5383" max="5383" width="19.42578125" customWidth="1"/>
    <col min="5384" max="5384" width="15.5703125" customWidth="1"/>
    <col min="5385" max="5385" width="20.42578125" customWidth="1"/>
    <col min="5386" max="5388" width="13.28515625" bestFit="1" customWidth="1"/>
    <col min="5390" max="5390" width="11.5703125" bestFit="1" customWidth="1"/>
    <col min="5633" max="5633" width="2.85546875" customWidth="1"/>
    <col min="5634" max="5634" width="14.5703125" customWidth="1"/>
    <col min="5635" max="5635" width="19.7109375" customWidth="1"/>
    <col min="5636" max="5636" width="11.85546875" customWidth="1"/>
    <col min="5637" max="5637" width="17.28515625" customWidth="1"/>
    <col min="5638" max="5638" width="13.85546875" customWidth="1"/>
    <col min="5639" max="5639" width="19.42578125" customWidth="1"/>
    <col min="5640" max="5640" width="15.5703125" customWidth="1"/>
    <col min="5641" max="5641" width="20.42578125" customWidth="1"/>
    <col min="5642" max="5644" width="13.28515625" bestFit="1" customWidth="1"/>
    <col min="5646" max="5646" width="11.5703125" bestFit="1" customWidth="1"/>
    <col min="5889" max="5889" width="2.85546875" customWidth="1"/>
    <col min="5890" max="5890" width="14.5703125" customWidth="1"/>
    <col min="5891" max="5891" width="19.7109375" customWidth="1"/>
    <col min="5892" max="5892" width="11.85546875" customWidth="1"/>
    <col min="5893" max="5893" width="17.28515625" customWidth="1"/>
    <col min="5894" max="5894" width="13.85546875" customWidth="1"/>
    <col min="5895" max="5895" width="19.42578125" customWidth="1"/>
    <col min="5896" max="5896" width="15.5703125" customWidth="1"/>
    <col min="5897" max="5897" width="20.42578125" customWidth="1"/>
    <col min="5898" max="5900" width="13.28515625" bestFit="1" customWidth="1"/>
    <col min="5902" max="5902" width="11.5703125" bestFit="1" customWidth="1"/>
    <col min="6145" max="6145" width="2.85546875" customWidth="1"/>
    <col min="6146" max="6146" width="14.5703125" customWidth="1"/>
    <col min="6147" max="6147" width="19.7109375" customWidth="1"/>
    <col min="6148" max="6148" width="11.85546875" customWidth="1"/>
    <col min="6149" max="6149" width="17.28515625" customWidth="1"/>
    <col min="6150" max="6150" width="13.85546875" customWidth="1"/>
    <col min="6151" max="6151" width="19.42578125" customWidth="1"/>
    <col min="6152" max="6152" width="15.5703125" customWidth="1"/>
    <col min="6153" max="6153" width="20.42578125" customWidth="1"/>
    <col min="6154" max="6156" width="13.28515625" bestFit="1" customWidth="1"/>
    <col min="6158" max="6158" width="11.5703125" bestFit="1" customWidth="1"/>
    <col min="6401" max="6401" width="2.85546875" customWidth="1"/>
    <col min="6402" max="6402" width="14.5703125" customWidth="1"/>
    <col min="6403" max="6403" width="19.7109375" customWidth="1"/>
    <col min="6404" max="6404" width="11.85546875" customWidth="1"/>
    <col min="6405" max="6405" width="17.28515625" customWidth="1"/>
    <col min="6406" max="6406" width="13.85546875" customWidth="1"/>
    <col min="6407" max="6407" width="19.42578125" customWidth="1"/>
    <col min="6408" max="6408" width="15.5703125" customWidth="1"/>
    <col min="6409" max="6409" width="20.42578125" customWidth="1"/>
    <col min="6410" max="6412" width="13.28515625" bestFit="1" customWidth="1"/>
    <col min="6414" max="6414" width="11.5703125" bestFit="1" customWidth="1"/>
    <col min="6657" max="6657" width="2.85546875" customWidth="1"/>
    <col min="6658" max="6658" width="14.5703125" customWidth="1"/>
    <col min="6659" max="6659" width="19.7109375" customWidth="1"/>
    <col min="6660" max="6660" width="11.85546875" customWidth="1"/>
    <col min="6661" max="6661" width="17.28515625" customWidth="1"/>
    <col min="6662" max="6662" width="13.85546875" customWidth="1"/>
    <col min="6663" max="6663" width="19.42578125" customWidth="1"/>
    <col min="6664" max="6664" width="15.5703125" customWidth="1"/>
    <col min="6665" max="6665" width="20.42578125" customWidth="1"/>
    <col min="6666" max="6668" width="13.28515625" bestFit="1" customWidth="1"/>
    <col min="6670" max="6670" width="11.5703125" bestFit="1" customWidth="1"/>
    <col min="6913" max="6913" width="2.85546875" customWidth="1"/>
    <col min="6914" max="6914" width="14.5703125" customWidth="1"/>
    <col min="6915" max="6915" width="19.7109375" customWidth="1"/>
    <col min="6916" max="6916" width="11.85546875" customWidth="1"/>
    <col min="6917" max="6917" width="17.28515625" customWidth="1"/>
    <col min="6918" max="6918" width="13.85546875" customWidth="1"/>
    <col min="6919" max="6919" width="19.42578125" customWidth="1"/>
    <col min="6920" max="6920" width="15.5703125" customWidth="1"/>
    <col min="6921" max="6921" width="20.42578125" customWidth="1"/>
    <col min="6922" max="6924" width="13.28515625" bestFit="1" customWidth="1"/>
    <col min="6926" max="6926" width="11.5703125" bestFit="1" customWidth="1"/>
    <col min="7169" max="7169" width="2.85546875" customWidth="1"/>
    <col min="7170" max="7170" width="14.5703125" customWidth="1"/>
    <col min="7171" max="7171" width="19.7109375" customWidth="1"/>
    <col min="7172" max="7172" width="11.85546875" customWidth="1"/>
    <col min="7173" max="7173" width="17.28515625" customWidth="1"/>
    <col min="7174" max="7174" width="13.85546875" customWidth="1"/>
    <col min="7175" max="7175" width="19.42578125" customWidth="1"/>
    <col min="7176" max="7176" width="15.5703125" customWidth="1"/>
    <col min="7177" max="7177" width="20.42578125" customWidth="1"/>
    <col min="7178" max="7180" width="13.28515625" bestFit="1" customWidth="1"/>
    <col min="7182" max="7182" width="11.5703125" bestFit="1" customWidth="1"/>
    <col min="7425" max="7425" width="2.85546875" customWidth="1"/>
    <col min="7426" max="7426" width="14.5703125" customWidth="1"/>
    <col min="7427" max="7427" width="19.7109375" customWidth="1"/>
    <col min="7428" max="7428" width="11.85546875" customWidth="1"/>
    <col min="7429" max="7429" width="17.28515625" customWidth="1"/>
    <col min="7430" max="7430" width="13.85546875" customWidth="1"/>
    <col min="7431" max="7431" width="19.42578125" customWidth="1"/>
    <col min="7432" max="7432" width="15.5703125" customWidth="1"/>
    <col min="7433" max="7433" width="20.42578125" customWidth="1"/>
    <col min="7434" max="7436" width="13.28515625" bestFit="1" customWidth="1"/>
    <col min="7438" max="7438" width="11.5703125" bestFit="1" customWidth="1"/>
    <col min="7681" max="7681" width="2.85546875" customWidth="1"/>
    <col min="7682" max="7682" width="14.5703125" customWidth="1"/>
    <col min="7683" max="7683" width="19.7109375" customWidth="1"/>
    <col min="7684" max="7684" width="11.85546875" customWidth="1"/>
    <col min="7685" max="7685" width="17.28515625" customWidth="1"/>
    <col min="7686" max="7686" width="13.85546875" customWidth="1"/>
    <col min="7687" max="7687" width="19.42578125" customWidth="1"/>
    <col min="7688" max="7688" width="15.5703125" customWidth="1"/>
    <col min="7689" max="7689" width="20.42578125" customWidth="1"/>
    <col min="7690" max="7692" width="13.28515625" bestFit="1" customWidth="1"/>
    <col min="7694" max="7694" width="11.5703125" bestFit="1" customWidth="1"/>
    <col min="7937" max="7937" width="2.85546875" customWidth="1"/>
    <col min="7938" max="7938" width="14.5703125" customWidth="1"/>
    <col min="7939" max="7939" width="19.7109375" customWidth="1"/>
    <col min="7940" max="7940" width="11.85546875" customWidth="1"/>
    <col min="7941" max="7941" width="17.28515625" customWidth="1"/>
    <col min="7942" max="7942" width="13.85546875" customWidth="1"/>
    <col min="7943" max="7943" width="19.42578125" customWidth="1"/>
    <col min="7944" max="7944" width="15.5703125" customWidth="1"/>
    <col min="7945" max="7945" width="20.42578125" customWidth="1"/>
    <col min="7946" max="7948" width="13.28515625" bestFit="1" customWidth="1"/>
    <col min="7950" max="7950" width="11.5703125" bestFit="1" customWidth="1"/>
    <col min="8193" max="8193" width="2.85546875" customWidth="1"/>
    <col min="8194" max="8194" width="14.5703125" customWidth="1"/>
    <col min="8195" max="8195" width="19.7109375" customWidth="1"/>
    <col min="8196" max="8196" width="11.85546875" customWidth="1"/>
    <col min="8197" max="8197" width="17.28515625" customWidth="1"/>
    <col min="8198" max="8198" width="13.85546875" customWidth="1"/>
    <col min="8199" max="8199" width="19.42578125" customWidth="1"/>
    <col min="8200" max="8200" width="15.5703125" customWidth="1"/>
    <col min="8201" max="8201" width="20.42578125" customWidth="1"/>
    <col min="8202" max="8204" width="13.28515625" bestFit="1" customWidth="1"/>
    <col min="8206" max="8206" width="11.5703125" bestFit="1" customWidth="1"/>
    <col min="8449" max="8449" width="2.85546875" customWidth="1"/>
    <col min="8450" max="8450" width="14.5703125" customWidth="1"/>
    <col min="8451" max="8451" width="19.7109375" customWidth="1"/>
    <col min="8452" max="8452" width="11.85546875" customWidth="1"/>
    <col min="8453" max="8453" width="17.28515625" customWidth="1"/>
    <col min="8454" max="8454" width="13.85546875" customWidth="1"/>
    <col min="8455" max="8455" width="19.42578125" customWidth="1"/>
    <col min="8456" max="8456" width="15.5703125" customWidth="1"/>
    <col min="8457" max="8457" width="20.42578125" customWidth="1"/>
    <col min="8458" max="8460" width="13.28515625" bestFit="1" customWidth="1"/>
    <col min="8462" max="8462" width="11.5703125" bestFit="1" customWidth="1"/>
    <col min="8705" max="8705" width="2.85546875" customWidth="1"/>
    <col min="8706" max="8706" width="14.5703125" customWidth="1"/>
    <col min="8707" max="8707" width="19.7109375" customWidth="1"/>
    <col min="8708" max="8708" width="11.85546875" customWidth="1"/>
    <col min="8709" max="8709" width="17.28515625" customWidth="1"/>
    <col min="8710" max="8710" width="13.85546875" customWidth="1"/>
    <col min="8711" max="8711" width="19.42578125" customWidth="1"/>
    <col min="8712" max="8712" width="15.5703125" customWidth="1"/>
    <col min="8713" max="8713" width="20.42578125" customWidth="1"/>
    <col min="8714" max="8716" width="13.28515625" bestFit="1" customWidth="1"/>
    <col min="8718" max="8718" width="11.5703125" bestFit="1" customWidth="1"/>
    <col min="8961" max="8961" width="2.85546875" customWidth="1"/>
    <col min="8962" max="8962" width="14.5703125" customWidth="1"/>
    <col min="8963" max="8963" width="19.7109375" customWidth="1"/>
    <col min="8964" max="8964" width="11.85546875" customWidth="1"/>
    <col min="8965" max="8965" width="17.28515625" customWidth="1"/>
    <col min="8966" max="8966" width="13.85546875" customWidth="1"/>
    <col min="8967" max="8967" width="19.42578125" customWidth="1"/>
    <col min="8968" max="8968" width="15.5703125" customWidth="1"/>
    <col min="8969" max="8969" width="20.42578125" customWidth="1"/>
    <col min="8970" max="8972" width="13.28515625" bestFit="1" customWidth="1"/>
    <col min="8974" max="8974" width="11.5703125" bestFit="1" customWidth="1"/>
    <col min="9217" max="9217" width="2.85546875" customWidth="1"/>
    <col min="9218" max="9218" width="14.5703125" customWidth="1"/>
    <col min="9219" max="9219" width="19.7109375" customWidth="1"/>
    <col min="9220" max="9220" width="11.85546875" customWidth="1"/>
    <col min="9221" max="9221" width="17.28515625" customWidth="1"/>
    <col min="9222" max="9222" width="13.85546875" customWidth="1"/>
    <col min="9223" max="9223" width="19.42578125" customWidth="1"/>
    <col min="9224" max="9224" width="15.5703125" customWidth="1"/>
    <col min="9225" max="9225" width="20.42578125" customWidth="1"/>
    <col min="9226" max="9228" width="13.28515625" bestFit="1" customWidth="1"/>
    <col min="9230" max="9230" width="11.5703125" bestFit="1" customWidth="1"/>
    <col min="9473" max="9473" width="2.85546875" customWidth="1"/>
    <col min="9474" max="9474" width="14.5703125" customWidth="1"/>
    <col min="9475" max="9475" width="19.7109375" customWidth="1"/>
    <col min="9476" max="9476" width="11.85546875" customWidth="1"/>
    <col min="9477" max="9477" width="17.28515625" customWidth="1"/>
    <col min="9478" max="9478" width="13.85546875" customWidth="1"/>
    <col min="9479" max="9479" width="19.42578125" customWidth="1"/>
    <col min="9480" max="9480" width="15.5703125" customWidth="1"/>
    <col min="9481" max="9481" width="20.42578125" customWidth="1"/>
    <col min="9482" max="9484" width="13.28515625" bestFit="1" customWidth="1"/>
    <col min="9486" max="9486" width="11.5703125" bestFit="1" customWidth="1"/>
    <col min="9729" max="9729" width="2.85546875" customWidth="1"/>
    <col min="9730" max="9730" width="14.5703125" customWidth="1"/>
    <col min="9731" max="9731" width="19.7109375" customWidth="1"/>
    <col min="9732" max="9732" width="11.85546875" customWidth="1"/>
    <col min="9733" max="9733" width="17.28515625" customWidth="1"/>
    <col min="9734" max="9734" width="13.85546875" customWidth="1"/>
    <col min="9735" max="9735" width="19.42578125" customWidth="1"/>
    <col min="9736" max="9736" width="15.5703125" customWidth="1"/>
    <col min="9737" max="9737" width="20.42578125" customWidth="1"/>
    <col min="9738" max="9740" width="13.28515625" bestFit="1" customWidth="1"/>
    <col min="9742" max="9742" width="11.5703125" bestFit="1" customWidth="1"/>
    <col min="9985" max="9985" width="2.85546875" customWidth="1"/>
    <col min="9986" max="9986" width="14.5703125" customWidth="1"/>
    <col min="9987" max="9987" width="19.7109375" customWidth="1"/>
    <col min="9988" max="9988" width="11.85546875" customWidth="1"/>
    <col min="9989" max="9989" width="17.28515625" customWidth="1"/>
    <col min="9990" max="9990" width="13.85546875" customWidth="1"/>
    <col min="9991" max="9991" width="19.42578125" customWidth="1"/>
    <col min="9992" max="9992" width="15.5703125" customWidth="1"/>
    <col min="9993" max="9993" width="20.42578125" customWidth="1"/>
    <col min="9994" max="9996" width="13.28515625" bestFit="1" customWidth="1"/>
    <col min="9998" max="9998" width="11.5703125" bestFit="1" customWidth="1"/>
    <col min="10241" max="10241" width="2.85546875" customWidth="1"/>
    <col min="10242" max="10242" width="14.5703125" customWidth="1"/>
    <col min="10243" max="10243" width="19.7109375" customWidth="1"/>
    <col min="10244" max="10244" width="11.85546875" customWidth="1"/>
    <col min="10245" max="10245" width="17.28515625" customWidth="1"/>
    <col min="10246" max="10246" width="13.85546875" customWidth="1"/>
    <col min="10247" max="10247" width="19.42578125" customWidth="1"/>
    <col min="10248" max="10248" width="15.5703125" customWidth="1"/>
    <col min="10249" max="10249" width="20.42578125" customWidth="1"/>
    <col min="10250" max="10252" width="13.28515625" bestFit="1" customWidth="1"/>
    <col min="10254" max="10254" width="11.5703125" bestFit="1" customWidth="1"/>
    <col min="10497" max="10497" width="2.85546875" customWidth="1"/>
    <col min="10498" max="10498" width="14.5703125" customWidth="1"/>
    <col min="10499" max="10499" width="19.7109375" customWidth="1"/>
    <col min="10500" max="10500" width="11.85546875" customWidth="1"/>
    <col min="10501" max="10501" width="17.28515625" customWidth="1"/>
    <col min="10502" max="10502" width="13.85546875" customWidth="1"/>
    <col min="10503" max="10503" width="19.42578125" customWidth="1"/>
    <col min="10504" max="10504" width="15.5703125" customWidth="1"/>
    <col min="10505" max="10505" width="20.42578125" customWidth="1"/>
    <col min="10506" max="10508" width="13.28515625" bestFit="1" customWidth="1"/>
    <col min="10510" max="10510" width="11.5703125" bestFit="1" customWidth="1"/>
    <col min="10753" max="10753" width="2.85546875" customWidth="1"/>
    <col min="10754" max="10754" width="14.5703125" customWidth="1"/>
    <col min="10755" max="10755" width="19.7109375" customWidth="1"/>
    <col min="10756" max="10756" width="11.85546875" customWidth="1"/>
    <col min="10757" max="10757" width="17.28515625" customWidth="1"/>
    <col min="10758" max="10758" width="13.85546875" customWidth="1"/>
    <col min="10759" max="10759" width="19.42578125" customWidth="1"/>
    <col min="10760" max="10760" width="15.5703125" customWidth="1"/>
    <col min="10761" max="10761" width="20.42578125" customWidth="1"/>
    <col min="10762" max="10764" width="13.28515625" bestFit="1" customWidth="1"/>
    <col min="10766" max="10766" width="11.5703125" bestFit="1" customWidth="1"/>
    <col min="11009" max="11009" width="2.85546875" customWidth="1"/>
    <col min="11010" max="11010" width="14.5703125" customWidth="1"/>
    <col min="11011" max="11011" width="19.7109375" customWidth="1"/>
    <col min="11012" max="11012" width="11.85546875" customWidth="1"/>
    <col min="11013" max="11013" width="17.28515625" customWidth="1"/>
    <col min="11014" max="11014" width="13.85546875" customWidth="1"/>
    <col min="11015" max="11015" width="19.42578125" customWidth="1"/>
    <col min="11016" max="11016" width="15.5703125" customWidth="1"/>
    <col min="11017" max="11017" width="20.42578125" customWidth="1"/>
    <col min="11018" max="11020" width="13.28515625" bestFit="1" customWidth="1"/>
    <col min="11022" max="11022" width="11.5703125" bestFit="1" customWidth="1"/>
    <col min="11265" max="11265" width="2.85546875" customWidth="1"/>
    <col min="11266" max="11266" width="14.5703125" customWidth="1"/>
    <col min="11267" max="11267" width="19.7109375" customWidth="1"/>
    <col min="11268" max="11268" width="11.85546875" customWidth="1"/>
    <col min="11269" max="11269" width="17.28515625" customWidth="1"/>
    <col min="11270" max="11270" width="13.85546875" customWidth="1"/>
    <col min="11271" max="11271" width="19.42578125" customWidth="1"/>
    <col min="11272" max="11272" width="15.5703125" customWidth="1"/>
    <col min="11273" max="11273" width="20.42578125" customWidth="1"/>
    <col min="11274" max="11276" width="13.28515625" bestFit="1" customWidth="1"/>
    <col min="11278" max="11278" width="11.5703125" bestFit="1" customWidth="1"/>
    <col min="11521" max="11521" width="2.85546875" customWidth="1"/>
    <col min="11522" max="11522" width="14.5703125" customWidth="1"/>
    <col min="11523" max="11523" width="19.7109375" customWidth="1"/>
    <col min="11524" max="11524" width="11.85546875" customWidth="1"/>
    <col min="11525" max="11525" width="17.28515625" customWidth="1"/>
    <col min="11526" max="11526" width="13.85546875" customWidth="1"/>
    <col min="11527" max="11527" width="19.42578125" customWidth="1"/>
    <col min="11528" max="11528" width="15.5703125" customWidth="1"/>
    <col min="11529" max="11529" width="20.42578125" customWidth="1"/>
    <col min="11530" max="11532" width="13.28515625" bestFit="1" customWidth="1"/>
    <col min="11534" max="11534" width="11.5703125" bestFit="1" customWidth="1"/>
    <col min="11777" max="11777" width="2.85546875" customWidth="1"/>
    <col min="11778" max="11778" width="14.5703125" customWidth="1"/>
    <col min="11779" max="11779" width="19.7109375" customWidth="1"/>
    <col min="11780" max="11780" width="11.85546875" customWidth="1"/>
    <col min="11781" max="11781" width="17.28515625" customWidth="1"/>
    <col min="11782" max="11782" width="13.85546875" customWidth="1"/>
    <col min="11783" max="11783" width="19.42578125" customWidth="1"/>
    <col min="11784" max="11784" width="15.5703125" customWidth="1"/>
    <col min="11785" max="11785" width="20.42578125" customWidth="1"/>
    <col min="11786" max="11788" width="13.28515625" bestFit="1" customWidth="1"/>
    <col min="11790" max="11790" width="11.5703125" bestFit="1" customWidth="1"/>
    <col min="12033" max="12033" width="2.85546875" customWidth="1"/>
    <col min="12034" max="12034" width="14.5703125" customWidth="1"/>
    <col min="12035" max="12035" width="19.7109375" customWidth="1"/>
    <col min="12036" max="12036" width="11.85546875" customWidth="1"/>
    <col min="12037" max="12037" width="17.28515625" customWidth="1"/>
    <col min="12038" max="12038" width="13.85546875" customWidth="1"/>
    <col min="12039" max="12039" width="19.42578125" customWidth="1"/>
    <col min="12040" max="12040" width="15.5703125" customWidth="1"/>
    <col min="12041" max="12041" width="20.42578125" customWidth="1"/>
    <col min="12042" max="12044" width="13.28515625" bestFit="1" customWidth="1"/>
    <col min="12046" max="12046" width="11.5703125" bestFit="1" customWidth="1"/>
    <col min="12289" max="12289" width="2.85546875" customWidth="1"/>
    <col min="12290" max="12290" width="14.5703125" customWidth="1"/>
    <col min="12291" max="12291" width="19.7109375" customWidth="1"/>
    <col min="12292" max="12292" width="11.85546875" customWidth="1"/>
    <col min="12293" max="12293" width="17.28515625" customWidth="1"/>
    <col min="12294" max="12294" width="13.85546875" customWidth="1"/>
    <col min="12295" max="12295" width="19.42578125" customWidth="1"/>
    <col min="12296" max="12296" width="15.5703125" customWidth="1"/>
    <col min="12297" max="12297" width="20.42578125" customWidth="1"/>
    <col min="12298" max="12300" width="13.28515625" bestFit="1" customWidth="1"/>
    <col min="12302" max="12302" width="11.5703125" bestFit="1" customWidth="1"/>
    <col min="12545" max="12545" width="2.85546875" customWidth="1"/>
    <col min="12546" max="12546" width="14.5703125" customWidth="1"/>
    <col min="12547" max="12547" width="19.7109375" customWidth="1"/>
    <col min="12548" max="12548" width="11.85546875" customWidth="1"/>
    <col min="12549" max="12549" width="17.28515625" customWidth="1"/>
    <col min="12550" max="12550" width="13.85546875" customWidth="1"/>
    <col min="12551" max="12551" width="19.42578125" customWidth="1"/>
    <col min="12552" max="12552" width="15.5703125" customWidth="1"/>
    <col min="12553" max="12553" width="20.42578125" customWidth="1"/>
    <col min="12554" max="12556" width="13.28515625" bestFit="1" customWidth="1"/>
    <col min="12558" max="12558" width="11.5703125" bestFit="1" customWidth="1"/>
    <col min="12801" max="12801" width="2.85546875" customWidth="1"/>
    <col min="12802" max="12802" width="14.5703125" customWidth="1"/>
    <col min="12803" max="12803" width="19.7109375" customWidth="1"/>
    <col min="12804" max="12804" width="11.85546875" customWidth="1"/>
    <col min="12805" max="12805" width="17.28515625" customWidth="1"/>
    <col min="12806" max="12806" width="13.85546875" customWidth="1"/>
    <col min="12807" max="12807" width="19.42578125" customWidth="1"/>
    <col min="12808" max="12808" width="15.5703125" customWidth="1"/>
    <col min="12809" max="12809" width="20.42578125" customWidth="1"/>
    <col min="12810" max="12812" width="13.28515625" bestFit="1" customWidth="1"/>
    <col min="12814" max="12814" width="11.5703125" bestFit="1" customWidth="1"/>
    <col min="13057" max="13057" width="2.85546875" customWidth="1"/>
    <col min="13058" max="13058" width="14.5703125" customWidth="1"/>
    <col min="13059" max="13059" width="19.7109375" customWidth="1"/>
    <col min="13060" max="13060" width="11.85546875" customWidth="1"/>
    <col min="13061" max="13061" width="17.28515625" customWidth="1"/>
    <col min="13062" max="13062" width="13.85546875" customWidth="1"/>
    <col min="13063" max="13063" width="19.42578125" customWidth="1"/>
    <col min="13064" max="13064" width="15.5703125" customWidth="1"/>
    <col min="13065" max="13065" width="20.42578125" customWidth="1"/>
    <col min="13066" max="13068" width="13.28515625" bestFit="1" customWidth="1"/>
    <col min="13070" max="13070" width="11.5703125" bestFit="1" customWidth="1"/>
    <col min="13313" max="13313" width="2.85546875" customWidth="1"/>
    <col min="13314" max="13314" width="14.5703125" customWidth="1"/>
    <col min="13315" max="13315" width="19.7109375" customWidth="1"/>
    <col min="13316" max="13316" width="11.85546875" customWidth="1"/>
    <col min="13317" max="13317" width="17.28515625" customWidth="1"/>
    <col min="13318" max="13318" width="13.85546875" customWidth="1"/>
    <col min="13319" max="13319" width="19.42578125" customWidth="1"/>
    <col min="13320" max="13320" width="15.5703125" customWidth="1"/>
    <col min="13321" max="13321" width="20.42578125" customWidth="1"/>
    <col min="13322" max="13324" width="13.28515625" bestFit="1" customWidth="1"/>
    <col min="13326" max="13326" width="11.5703125" bestFit="1" customWidth="1"/>
    <col min="13569" max="13569" width="2.85546875" customWidth="1"/>
    <col min="13570" max="13570" width="14.5703125" customWidth="1"/>
    <col min="13571" max="13571" width="19.7109375" customWidth="1"/>
    <col min="13572" max="13572" width="11.85546875" customWidth="1"/>
    <col min="13573" max="13573" width="17.28515625" customWidth="1"/>
    <col min="13574" max="13574" width="13.85546875" customWidth="1"/>
    <col min="13575" max="13575" width="19.42578125" customWidth="1"/>
    <col min="13576" max="13576" width="15.5703125" customWidth="1"/>
    <col min="13577" max="13577" width="20.42578125" customWidth="1"/>
    <col min="13578" max="13580" width="13.28515625" bestFit="1" customWidth="1"/>
    <col min="13582" max="13582" width="11.5703125" bestFit="1" customWidth="1"/>
    <col min="13825" max="13825" width="2.85546875" customWidth="1"/>
    <col min="13826" max="13826" width="14.5703125" customWidth="1"/>
    <col min="13827" max="13827" width="19.7109375" customWidth="1"/>
    <col min="13828" max="13828" width="11.85546875" customWidth="1"/>
    <col min="13829" max="13829" width="17.28515625" customWidth="1"/>
    <col min="13830" max="13830" width="13.85546875" customWidth="1"/>
    <col min="13831" max="13831" width="19.42578125" customWidth="1"/>
    <col min="13832" max="13832" width="15.5703125" customWidth="1"/>
    <col min="13833" max="13833" width="20.42578125" customWidth="1"/>
    <col min="13834" max="13836" width="13.28515625" bestFit="1" customWidth="1"/>
    <col min="13838" max="13838" width="11.5703125" bestFit="1" customWidth="1"/>
    <col min="14081" max="14081" width="2.85546875" customWidth="1"/>
    <col min="14082" max="14082" width="14.5703125" customWidth="1"/>
    <col min="14083" max="14083" width="19.7109375" customWidth="1"/>
    <col min="14084" max="14084" width="11.85546875" customWidth="1"/>
    <col min="14085" max="14085" width="17.28515625" customWidth="1"/>
    <col min="14086" max="14086" width="13.85546875" customWidth="1"/>
    <col min="14087" max="14087" width="19.42578125" customWidth="1"/>
    <col min="14088" max="14088" width="15.5703125" customWidth="1"/>
    <col min="14089" max="14089" width="20.42578125" customWidth="1"/>
    <col min="14090" max="14092" width="13.28515625" bestFit="1" customWidth="1"/>
    <col min="14094" max="14094" width="11.5703125" bestFit="1" customWidth="1"/>
    <col min="14337" max="14337" width="2.85546875" customWidth="1"/>
    <col min="14338" max="14338" width="14.5703125" customWidth="1"/>
    <col min="14339" max="14339" width="19.7109375" customWidth="1"/>
    <col min="14340" max="14340" width="11.85546875" customWidth="1"/>
    <col min="14341" max="14341" width="17.28515625" customWidth="1"/>
    <col min="14342" max="14342" width="13.85546875" customWidth="1"/>
    <col min="14343" max="14343" width="19.42578125" customWidth="1"/>
    <col min="14344" max="14344" width="15.5703125" customWidth="1"/>
    <col min="14345" max="14345" width="20.42578125" customWidth="1"/>
    <col min="14346" max="14348" width="13.28515625" bestFit="1" customWidth="1"/>
    <col min="14350" max="14350" width="11.5703125" bestFit="1" customWidth="1"/>
    <col min="14593" max="14593" width="2.85546875" customWidth="1"/>
    <col min="14594" max="14594" width="14.5703125" customWidth="1"/>
    <col min="14595" max="14595" width="19.7109375" customWidth="1"/>
    <col min="14596" max="14596" width="11.85546875" customWidth="1"/>
    <col min="14597" max="14597" width="17.28515625" customWidth="1"/>
    <col min="14598" max="14598" width="13.85546875" customWidth="1"/>
    <col min="14599" max="14599" width="19.42578125" customWidth="1"/>
    <col min="14600" max="14600" width="15.5703125" customWidth="1"/>
    <col min="14601" max="14601" width="20.42578125" customWidth="1"/>
    <col min="14602" max="14604" width="13.28515625" bestFit="1" customWidth="1"/>
    <col min="14606" max="14606" width="11.5703125" bestFit="1" customWidth="1"/>
    <col min="14849" max="14849" width="2.85546875" customWidth="1"/>
    <col min="14850" max="14850" width="14.5703125" customWidth="1"/>
    <col min="14851" max="14851" width="19.7109375" customWidth="1"/>
    <col min="14852" max="14852" width="11.85546875" customWidth="1"/>
    <col min="14853" max="14853" width="17.28515625" customWidth="1"/>
    <col min="14854" max="14854" width="13.85546875" customWidth="1"/>
    <col min="14855" max="14855" width="19.42578125" customWidth="1"/>
    <col min="14856" max="14856" width="15.5703125" customWidth="1"/>
    <col min="14857" max="14857" width="20.42578125" customWidth="1"/>
    <col min="14858" max="14860" width="13.28515625" bestFit="1" customWidth="1"/>
    <col min="14862" max="14862" width="11.5703125" bestFit="1" customWidth="1"/>
    <col min="15105" max="15105" width="2.85546875" customWidth="1"/>
    <col min="15106" max="15106" width="14.5703125" customWidth="1"/>
    <col min="15107" max="15107" width="19.7109375" customWidth="1"/>
    <col min="15108" max="15108" width="11.85546875" customWidth="1"/>
    <col min="15109" max="15109" width="17.28515625" customWidth="1"/>
    <col min="15110" max="15110" width="13.85546875" customWidth="1"/>
    <col min="15111" max="15111" width="19.42578125" customWidth="1"/>
    <col min="15112" max="15112" width="15.5703125" customWidth="1"/>
    <col min="15113" max="15113" width="20.42578125" customWidth="1"/>
    <col min="15114" max="15116" width="13.28515625" bestFit="1" customWidth="1"/>
    <col min="15118" max="15118" width="11.5703125" bestFit="1" customWidth="1"/>
    <col min="15361" max="15361" width="2.85546875" customWidth="1"/>
    <col min="15362" max="15362" width="14.5703125" customWidth="1"/>
    <col min="15363" max="15363" width="19.7109375" customWidth="1"/>
    <col min="15364" max="15364" width="11.85546875" customWidth="1"/>
    <col min="15365" max="15365" width="17.28515625" customWidth="1"/>
    <col min="15366" max="15366" width="13.85546875" customWidth="1"/>
    <col min="15367" max="15367" width="19.42578125" customWidth="1"/>
    <col min="15368" max="15368" width="15.5703125" customWidth="1"/>
    <col min="15369" max="15369" width="20.42578125" customWidth="1"/>
    <col min="15370" max="15372" width="13.28515625" bestFit="1" customWidth="1"/>
    <col min="15374" max="15374" width="11.5703125" bestFit="1" customWidth="1"/>
    <col min="15617" max="15617" width="2.85546875" customWidth="1"/>
    <col min="15618" max="15618" width="14.5703125" customWidth="1"/>
    <col min="15619" max="15619" width="19.7109375" customWidth="1"/>
    <col min="15620" max="15620" width="11.85546875" customWidth="1"/>
    <col min="15621" max="15621" width="17.28515625" customWidth="1"/>
    <col min="15622" max="15622" width="13.85546875" customWidth="1"/>
    <col min="15623" max="15623" width="19.42578125" customWidth="1"/>
    <col min="15624" max="15624" width="15.5703125" customWidth="1"/>
    <col min="15625" max="15625" width="20.42578125" customWidth="1"/>
    <col min="15626" max="15628" width="13.28515625" bestFit="1" customWidth="1"/>
    <col min="15630" max="15630" width="11.5703125" bestFit="1" customWidth="1"/>
    <col min="15873" max="15873" width="2.85546875" customWidth="1"/>
    <col min="15874" max="15874" width="14.5703125" customWidth="1"/>
    <col min="15875" max="15875" width="19.7109375" customWidth="1"/>
    <col min="15876" max="15876" width="11.85546875" customWidth="1"/>
    <col min="15877" max="15877" width="17.28515625" customWidth="1"/>
    <col min="15878" max="15878" width="13.85546875" customWidth="1"/>
    <col min="15879" max="15879" width="19.42578125" customWidth="1"/>
    <col min="15880" max="15880" width="15.5703125" customWidth="1"/>
    <col min="15881" max="15881" width="20.42578125" customWidth="1"/>
    <col min="15882" max="15884" width="13.28515625" bestFit="1" customWidth="1"/>
    <col min="15886" max="15886" width="11.5703125" bestFit="1" customWidth="1"/>
    <col min="16129" max="16129" width="2.85546875" customWidth="1"/>
    <col min="16130" max="16130" width="14.5703125" customWidth="1"/>
    <col min="16131" max="16131" width="19.7109375" customWidth="1"/>
    <col min="16132" max="16132" width="11.85546875" customWidth="1"/>
    <col min="16133" max="16133" width="17.28515625" customWidth="1"/>
    <col min="16134" max="16134" width="13.85546875" customWidth="1"/>
    <col min="16135" max="16135" width="19.42578125" customWidth="1"/>
    <col min="16136" max="16136" width="15.5703125" customWidth="1"/>
    <col min="16137" max="16137" width="20.42578125" customWidth="1"/>
    <col min="16138" max="16140" width="13.28515625" bestFit="1" customWidth="1"/>
    <col min="16142" max="16142" width="11.5703125" bestFit="1" customWidth="1"/>
  </cols>
  <sheetData>
    <row r="1" spans="2:14" ht="27" thickBot="1" x14ac:dyDescent="0.45">
      <c r="B1" s="175" t="s">
        <v>164</v>
      </c>
      <c r="C1" s="175"/>
      <c r="D1" s="175"/>
      <c r="E1" s="175"/>
      <c r="F1" s="175"/>
      <c r="G1" s="90"/>
      <c r="H1" s="90"/>
    </row>
    <row r="2" spans="2:14" ht="15.75" x14ac:dyDescent="0.25">
      <c r="B2" s="91" t="s">
        <v>165</v>
      </c>
      <c r="C2" s="92"/>
      <c r="D2" s="93"/>
      <c r="E2" s="92"/>
      <c r="F2" s="93"/>
      <c r="G2" s="93"/>
      <c r="H2" s="7"/>
    </row>
    <row r="3" spans="2:14" ht="15.75" x14ac:dyDescent="0.25">
      <c r="B3" s="91" t="s">
        <v>166</v>
      </c>
      <c r="C3" s="92"/>
      <c r="D3" s="93"/>
      <c r="E3" s="92"/>
      <c r="F3" s="93"/>
      <c r="G3" s="93"/>
      <c r="H3" s="7"/>
    </row>
    <row r="4" spans="2:14" ht="38.25" x14ac:dyDescent="0.25">
      <c r="B4" s="94" t="s">
        <v>167</v>
      </c>
      <c r="C4" s="95" t="s">
        <v>168</v>
      </c>
      <c r="D4" s="94" t="s">
        <v>169</v>
      </c>
      <c r="E4" s="95" t="s">
        <v>170</v>
      </c>
      <c r="F4" s="94" t="s">
        <v>171</v>
      </c>
      <c r="G4" s="94" t="s">
        <v>172</v>
      </c>
      <c r="H4" s="89"/>
    </row>
    <row r="5" spans="2:14" x14ac:dyDescent="0.25">
      <c r="B5" s="96"/>
      <c r="C5" s="97"/>
      <c r="D5" s="98"/>
      <c r="E5" s="99"/>
      <c r="F5" s="99"/>
      <c r="G5" s="99"/>
      <c r="H5" s="7"/>
    </row>
    <row r="6" spans="2:14" x14ac:dyDescent="0.25">
      <c r="B6" s="96">
        <v>2024</v>
      </c>
      <c r="C6" s="100">
        <v>647</v>
      </c>
      <c r="D6" s="98">
        <v>419</v>
      </c>
      <c r="E6" s="101">
        <v>228</v>
      </c>
      <c r="F6" s="99">
        <v>3020563</v>
      </c>
      <c r="G6" s="99">
        <v>2400000</v>
      </c>
      <c r="H6" s="7"/>
      <c r="I6" s="102"/>
      <c r="J6" s="12"/>
      <c r="K6" s="11"/>
    </row>
    <row r="7" spans="2:14" x14ac:dyDescent="0.25">
      <c r="B7" s="96">
        <v>2025</v>
      </c>
      <c r="C7" s="100" t="s">
        <v>173</v>
      </c>
      <c r="D7" s="98">
        <v>420</v>
      </c>
      <c r="E7" s="101">
        <v>227</v>
      </c>
      <c r="F7" s="99">
        <v>3390627</v>
      </c>
      <c r="G7" s="99">
        <v>2376636</v>
      </c>
      <c r="H7" s="7"/>
      <c r="I7" s="102"/>
      <c r="J7" s="12"/>
      <c r="K7" s="11"/>
    </row>
    <row r="8" spans="2:14" x14ac:dyDescent="0.25">
      <c r="B8" s="96">
        <v>2026</v>
      </c>
      <c r="C8" s="103" t="s">
        <v>174</v>
      </c>
      <c r="D8" s="104">
        <v>439</v>
      </c>
      <c r="E8" s="105">
        <v>248</v>
      </c>
      <c r="F8" s="99">
        <v>3780563</v>
      </c>
      <c r="G8" s="99">
        <v>2752680</v>
      </c>
      <c r="H8" s="7"/>
      <c r="I8" s="102"/>
      <c r="J8" s="12"/>
      <c r="K8" s="11"/>
    </row>
    <row r="9" spans="2:14" x14ac:dyDescent="0.25">
      <c r="B9" s="96" t="s">
        <v>175</v>
      </c>
      <c r="C9" s="106">
        <v>687</v>
      </c>
      <c r="D9" s="104">
        <v>438</v>
      </c>
      <c r="E9" s="107">
        <v>249</v>
      </c>
      <c r="F9" s="158">
        <f>3780563+286455.02-89878.02-10121.98</f>
        <v>3967018.02</v>
      </c>
      <c r="G9" s="158">
        <f>2752680+200000-100000+10121.98</f>
        <v>2862801.98</v>
      </c>
      <c r="H9" s="7"/>
      <c r="I9" s="12"/>
      <c r="J9" s="12"/>
      <c r="K9" s="11"/>
      <c r="L9" s="12"/>
      <c r="N9" s="11"/>
    </row>
    <row r="10" spans="2:14" x14ac:dyDescent="0.25">
      <c r="B10" s="108"/>
      <c r="C10" s="7"/>
      <c r="D10" s="6"/>
      <c r="E10" s="7"/>
      <c r="F10" s="159"/>
      <c r="G10" s="159"/>
      <c r="H10" s="7"/>
    </row>
    <row r="11" spans="2:14" ht="15.75" x14ac:dyDescent="0.25">
      <c r="B11" s="91" t="s">
        <v>176</v>
      </c>
      <c r="C11" s="109"/>
      <c r="D11" s="110"/>
      <c r="E11" s="109"/>
      <c r="F11" s="160"/>
      <c r="G11" s="161"/>
      <c r="H11" s="7"/>
    </row>
    <row r="12" spans="2:14" ht="15.75" x14ac:dyDescent="0.25">
      <c r="B12" s="91" t="s">
        <v>166</v>
      </c>
      <c r="C12" s="92"/>
      <c r="D12" s="93"/>
      <c r="E12" s="92"/>
      <c r="F12" s="161"/>
      <c r="G12" s="161"/>
      <c r="H12" s="7"/>
    </row>
    <row r="13" spans="2:14" ht="15.75" x14ac:dyDescent="0.25">
      <c r="B13" s="111"/>
      <c r="C13" s="92"/>
      <c r="D13" s="93"/>
      <c r="E13" s="92"/>
      <c r="F13" s="161"/>
      <c r="G13" s="161"/>
      <c r="H13" s="7"/>
    </row>
    <row r="14" spans="2:14" ht="47.25" x14ac:dyDescent="0.25">
      <c r="B14" s="112" t="s">
        <v>177</v>
      </c>
      <c r="C14" s="113" t="s">
        <v>178</v>
      </c>
      <c r="D14" s="114" t="s">
        <v>179</v>
      </c>
      <c r="E14" s="115" t="s">
        <v>180</v>
      </c>
      <c r="F14" s="162" t="s">
        <v>181</v>
      </c>
      <c r="G14" s="162" t="s">
        <v>182</v>
      </c>
      <c r="H14" s="116"/>
    </row>
    <row r="15" spans="2:14" ht="15.75" x14ac:dyDescent="0.25">
      <c r="B15" s="112" t="s">
        <v>183</v>
      </c>
      <c r="C15" s="117">
        <v>0</v>
      </c>
      <c r="D15" s="118">
        <v>0</v>
      </c>
      <c r="E15" s="119"/>
      <c r="F15" s="163"/>
      <c r="G15" s="164"/>
      <c r="H15" s="121"/>
    </row>
    <row r="16" spans="2:14" ht="15.75" x14ac:dyDescent="0.25">
      <c r="B16" s="112" t="s">
        <v>251</v>
      </c>
      <c r="C16" s="117">
        <v>19</v>
      </c>
      <c r="D16" s="118">
        <v>9</v>
      </c>
      <c r="E16" s="119">
        <f>1569600+17693.44+168000-1400000-290000</f>
        <v>65293.439999999944</v>
      </c>
      <c r="F16" s="163">
        <v>10</v>
      </c>
      <c r="G16" s="164">
        <f>2268000+110400-2150000-155400</f>
        <v>73000</v>
      </c>
      <c r="H16" s="121"/>
    </row>
    <row r="17" spans="2:11" ht="15.75" x14ac:dyDescent="0.25">
      <c r="B17" s="112" t="s">
        <v>184</v>
      </c>
      <c r="C17" s="117">
        <f>99+40+490+10+29</f>
        <v>668</v>
      </c>
      <c r="D17" s="118">
        <f>230+19</f>
        <v>249</v>
      </c>
      <c r="E17" s="119">
        <f>470000+90000+51613.44+7823.56+800000-222050.44+1400000+290000-89878.02</f>
        <v>2797508.54</v>
      </c>
      <c r="F17" s="163">
        <f>82+18+317-12+10+4</f>
        <v>419</v>
      </c>
      <c r="G17" s="164">
        <f>4998.88+428016+46440+60280+97841.33+36211.9+35388+17693.45+900000+61748.46+2150000+155400-100000</f>
        <v>3894018.02</v>
      </c>
      <c r="H17" s="121"/>
      <c r="I17" s="11"/>
    </row>
    <row r="18" spans="2:11" ht="15.75" x14ac:dyDescent="0.25">
      <c r="B18" s="112" t="s">
        <v>185</v>
      </c>
      <c r="C18" s="117">
        <f>SUM(C15:C17)</f>
        <v>687</v>
      </c>
      <c r="D18" s="120">
        <f>D17+D16+D15</f>
        <v>258</v>
      </c>
      <c r="E18" s="119">
        <f>SUM(E15:E17)</f>
        <v>2862801.98</v>
      </c>
      <c r="F18" s="163">
        <f>F15+F16+F17</f>
        <v>429</v>
      </c>
      <c r="G18" s="164">
        <f>SUM(G15:G17)</f>
        <v>3967018.02</v>
      </c>
      <c r="H18" s="121"/>
      <c r="I18" s="12"/>
      <c r="J18" s="11"/>
      <c r="K18" s="11"/>
    </row>
    <row r="19" spans="2:11" ht="15.75" x14ac:dyDescent="0.25">
      <c r="B19" s="122"/>
      <c r="C19" s="124"/>
      <c r="D19" s="123"/>
      <c r="E19" s="124"/>
      <c r="F19" s="123"/>
      <c r="G19" s="124"/>
      <c r="H19" s="121"/>
      <c r="I19" s="12"/>
      <c r="J19" s="11"/>
    </row>
    <row r="20" spans="2:11" ht="15.75" x14ac:dyDescent="0.25">
      <c r="B20" s="91" t="s">
        <v>186</v>
      </c>
      <c r="C20" s="109"/>
      <c r="D20" s="110"/>
      <c r="E20" s="109"/>
      <c r="F20" s="110"/>
      <c r="G20" s="109"/>
      <c r="H20" s="7"/>
    </row>
    <row r="21" spans="2:11" ht="15.75" x14ac:dyDescent="0.25">
      <c r="B21" s="91" t="s">
        <v>187</v>
      </c>
      <c r="C21" s="109"/>
      <c r="D21" s="110"/>
      <c r="E21" s="109"/>
      <c r="F21" s="110"/>
      <c r="G21" s="110"/>
      <c r="H21" s="7"/>
    </row>
    <row r="22" spans="2:11" ht="15.75" x14ac:dyDescent="0.25">
      <c r="B22" s="91" t="s">
        <v>166</v>
      </c>
      <c r="C22" s="109"/>
      <c r="D22" s="110"/>
      <c r="E22" s="109"/>
      <c r="F22" s="110"/>
      <c r="G22" s="110"/>
      <c r="H22" s="7"/>
    </row>
    <row r="23" spans="2:11" x14ac:dyDescent="0.25">
      <c r="B23" s="125"/>
      <c r="C23" s="126"/>
      <c r="D23" s="127"/>
      <c r="E23" s="126"/>
      <c r="F23" s="127"/>
      <c r="G23" s="127"/>
      <c r="H23" s="7"/>
    </row>
    <row r="24" spans="2:11" ht="51" x14ac:dyDescent="0.25">
      <c r="B24" s="94" t="s">
        <v>167</v>
      </c>
      <c r="C24" s="95" t="s">
        <v>188</v>
      </c>
      <c r="D24" s="94" t="s">
        <v>189</v>
      </c>
      <c r="E24" s="95" t="s">
        <v>190</v>
      </c>
      <c r="F24" s="94" t="s">
        <v>191</v>
      </c>
      <c r="G24" s="94" t="s">
        <v>192</v>
      </c>
      <c r="H24" s="95" t="s">
        <v>193</v>
      </c>
    </row>
    <row r="25" spans="2:11" x14ac:dyDescent="0.25">
      <c r="B25" s="128"/>
      <c r="C25" s="129"/>
      <c r="D25" s="130"/>
      <c r="E25" s="130"/>
      <c r="F25" s="130"/>
      <c r="G25" s="129"/>
      <c r="H25" s="131"/>
    </row>
    <row r="26" spans="2:11" ht="15.75" x14ac:dyDescent="0.25">
      <c r="B26" s="132">
        <v>2024</v>
      </c>
      <c r="C26" s="133">
        <v>1000000</v>
      </c>
      <c r="D26" s="98">
        <f>E26+F26</f>
        <v>3100</v>
      </c>
      <c r="E26" s="165" t="s">
        <v>194</v>
      </c>
      <c r="F26" s="165" t="s">
        <v>195</v>
      </c>
      <c r="G26" s="134">
        <v>420000</v>
      </c>
      <c r="H26" s="99">
        <v>580000</v>
      </c>
    </row>
    <row r="27" spans="2:11" ht="15.75" x14ac:dyDescent="0.25">
      <c r="B27" s="132">
        <v>2025</v>
      </c>
      <c r="C27" s="133">
        <v>1100000</v>
      </c>
      <c r="D27" s="98">
        <f>E27+F27</f>
        <v>3200</v>
      </c>
      <c r="E27" s="165" t="s">
        <v>196</v>
      </c>
      <c r="F27" s="165" t="s">
        <v>197</v>
      </c>
      <c r="G27" s="134">
        <v>432000</v>
      </c>
      <c r="H27" s="99">
        <v>668000</v>
      </c>
    </row>
    <row r="28" spans="2:11" ht="15.75" x14ac:dyDescent="0.25">
      <c r="B28" s="135">
        <v>2026</v>
      </c>
      <c r="C28" s="136">
        <v>1100000</v>
      </c>
      <c r="D28" s="98">
        <f>E28+F28</f>
        <v>3450</v>
      </c>
      <c r="E28" s="98">
        <v>1350</v>
      </c>
      <c r="F28" s="98">
        <v>2100</v>
      </c>
      <c r="G28" s="99">
        <f>432000+4500</f>
        <v>436500</v>
      </c>
      <c r="H28" s="99">
        <f>C28-G28</f>
        <v>663500</v>
      </c>
    </row>
    <row r="29" spans="2:11" x14ac:dyDescent="0.25">
      <c r="B29" s="96" t="s">
        <v>175</v>
      </c>
      <c r="C29" s="136">
        <v>1315000</v>
      </c>
      <c r="D29" s="98">
        <f>E29+F29</f>
        <v>3490</v>
      </c>
      <c r="E29" s="98">
        <v>1340</v>
      </c>
      <c r="F29" s="98">
        <v>2150</v>
      </c>
      <c r="G29" s="99">
        <v>465000</v>
      </c>
      <c r="H29" s="99">
        <f>C29-G29</f>
        <v>850000</v>
      </c>
    </row>
    <row r="30" spans="2:11" x14ac:dyDescent="0.25">
      <c r="D30" s="137"/>
    </row>
    <row r="31" spans="2:11" x14ac:dyDescent="0.25">
      <c r="D31" s="137"/>
    </row>
    <row r="32" spans="2:11" x14ac:dyDescent="0.25">
      <c r="D32" s="137"/>
    </row>
    <row r="33" spans="4:4" x14ac:dyDescent="0.25">
      <c r="D33" s="137"/>
    </row>
  </sheetData>
  <mergeCells count="1">
    <mergeCell ref="B1:F1"/>
  </mergeCells>
  <pageMargins left="0" right="0" top="0" bottom="0" header="0.3" footer="0.3"/>
  <pageSetup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C9BC9-D874-4EA4-AFCD-12FF2A053D5E}">
  <dimension ref="A3:C22"/>
  <sheetViews>
    <sheetView workbookViewId="0">
      <selection activeCell="G16" sqref="G16"/>
    </sheetView>
  </sheetViews>
  <sheetFormatPr defaultRowHeight="15" x14ac:dyDescent="0.25"/>
  <cols>
    <col min="1" max="1" width="46.140625" customWidth="1"/>
    <col min="2" max="2" width="37" customWidth="1"/>
    <col min="3" max="3" width="44.42578125" customWidth="1"/>
    <col min="257" max="257" width="46.140625" customWidth="1"/>
    <col min="258" max="258" width="37" customWidth="1"/>
    <col min="259" max="259" width="44.42578125" customWidth="1"/>
    <col min="513" max="513" width="46.140625" customWidth="1"/>
    <col min="514" max="514" width="37" customWidth="1"/>
    <col min="515" max="515" width="44.42578125" customWidth="1"/>
    <col min="769" max="769" width="46.140625" customWidth="1"/>
    <col min="770" max="770" width="37" customWidth="1"/>
    <col min="771" max="771" width="44.42578125" customWidth="1"/>
    <col min="1025" max="1025" width="46.140625" customWidth="1"/>
    <col min="1026" max="1026" width="37" customWidth="1"/>
    <col min="1027" max="1027" width="44.42578125" customWidth="1"/>
    <col min="1281" max="1281" width="46.140625" customWidth="1"/>
    <col min="1282" max="1282" width="37" customWidth="1"/>
    <col min="1283" max="1283" width="44.42578125" customWidth="1"/>
    <col min="1537" max="1537" width="46.140625" customWidth="1"/>
    <col min="1538" max="1538" width="37" customWidth="1"/>
    <col min="1539" max="1539" width="44.42578125" customWidth="1"/>
    <col min="1793" max="1793" width="46.140625" customWidth="1"/>
    <col min="1794" max="1794" width="37" customWidth="1"/>
    <col min="1795" max="1795" width="44.42578125" customWidth="1"/>
    <col min="2049" max="2049" width="46.140625" customWidth="1"/>
    <col min="2050" max="2050" width="37" customWidth="1"/>
    <col min="2051" max="2051" width="44.42578125" customWidth="1"/>
    <col min="2305" max="2305" width="46.140625" customWidth="1"/>
    <col min="2306" max="2306" width="37" customWidth="1"/>
    <col min="2307" max="2307" width="44.42578125" customWidth="1"/>
    <col min="2561" max="2561" width="46.140625" customWidth="1"/>
    <col min="2562" max="2562" width="37" customWidth="1"/>
    <col min="2563" max="2563" width="44.42578125" customWidth="1"/>
    <col min="2817" max="2817" width="46.140625" customWidth="1"/>
    <col min="2818" max="2818" width="37" customWidth="1"/>
    <col min="2819" max="2819" width="44.42578125" customWidth="1"/>
    <col min="3073" max="3073" width="46.140625" customWidth="1"/>
    <col min="3074" max="3074" width="37" customWidth="1"/>
    <col min="3075" max="3075" width="44.42578125" customWidth="1"/>
    <col min="3329" max="3329" width="46.140625" customWidth="1"/>
    <col min="3330" max="3330" width="37" customWidth="1"/>
    <col min="3331" max="3331" width="44.42578125" customWidth="1"/>
    <col min="3585" max="3585" width="46.140625" customWidth="1"/>
    <col min="3586" max="3586" width="37" customWidth="1"/>
    <col min="3587" max="3587" width="44.42578125" customWidth="1"/>
    <col min="3841" max="3841" width="46.140625" customWidth="1"/>
    <col min="3842" max="3842" width="37" customWidth="1"/>
    <col min="3843" max="3843" width="44.42578125" customWidth="1"/>
    <col min="4097" max="4097" width="46.140625" customWidth="1"/>
    <col min="4098" max="4098" width="37" customWidth="1"/>
    <col min="4099" max="4099" width="44.42578125" customWidth="1"/>
    <col min="4353" max="4353" width="46.140625" customWidth="1"/>
    <col min="4354" max="4354" width="37" customWidth="1"/>
    <col min="4355" max="4355" width="44.42578125" customWidth="1"/>
    <col min="4609" max="4609" width="46.140625" customWidth="1"/>
    <col min="4610" max="4610" width="37" customWidth="1"/>
    <col min="4611" max="4611" width="44.42578125" customWidth="1"/>
    <col min="4865" max="4865" width="46.140625" customWidth="1"/>
    <col min="4866" max="4866" width="37" customWidth="1"/>
    <col min="4867" max="4867" width="44.42578125" customWidth="1"/>
    <col min="5121" max="5121" width="46.140625" customWidth="1"/>
    <col min="5122" max="5122" width="37" customWidth="1"/>
    <col min="5123" max="5123" width="44.42578125" customWidth="1"/>
    <col min="5377" max="5377" width="46.140625" customWidth="1"/>
    <col min="5378" max="5378" width="37" customWidth="1"/>
    <col min="5379" max="5379" width="44.42578125" customWidth="1"/>
    <col min="5633" max="5633" width="46.140625" customWidth="1"/>
    <col min="5634" max="5634" width="37" customWidth="1"/>
    <col min="5635" max="5635" width="44.42578125" customWidth="1"/>
    <col min="5889" max="5889" width="46.140625" customWidth="1"/>
    <col min="5890" max="5890" width="37" customWidth="1"/>
    <col min="5891" max="5891" width="44.42578125" customWidth="1"/>
    <col min="6145" max="6145" width="46.140625" customWidth="1"/>
    <col min="6146" max="6146" width="37" customWidth="1"/>
    <col min="6147" max="6147" width="44.42578125" customWidth="1"/>
    <col min="6401" max="6401" width="46.140625" customWidth="1"/>
    <col min="6402" max="6402" width="37" customWidth="1"/>
    <col min="6403" max="6403" width="44.42578125" customWidth="1"/>
    <col min="6657" max="6657" width="46.140625" customWidth="1"/>
    <col min="6658" max="6658" width="37" customWidth="1"/>
    <col min="6659" max="6659" width="44.42578125" customWidth="1"/>
    <col min="6913" max="6913" width="46.140625" customWidth="1"/>
    <col min="6914" max="6914" width="37" customWidth="1"/>
    <col min="6915" max="6915" width="44.42578125" customWidth="1"/>
    <col min="7169" max="7169" width="46.140625" customWidth="1"/>
    <col min="7170" max="7170" width="37" customWidth="1"/>
    <col min="7171" max="7171" width="44.42578125" customWidth="1"/>
    <col min="7425" max="7425" width="46.140625" customWidth="1"/>
    <col min="7426" max="7426" width="37" customWidth="1"/>
    <col min="7427" max="7427" width="44.42578125" customWidth="1"/>
    <col min="7681" max="7681" width="46.140625" customWidth="1"/>
    <col min="7682" max="7682" width="37" customWidth="1"/>
    <col min="7683" max="7683" width="44.42578125" customWidth="1"/>
    <col min="7937" max="7937" width="46.140625" customWidth="1"/>
    <col min="7938" max="7938" width="37" customWidth="1"/>
    <col min="7939" max="7939" width="44.42578125" customWidth="1"/>
    <col min="8193" max="8193" width="46.140625" customWidth="1"/>
    <col min="8194" max="8194" width="37" customWidth="1"/>
    <col min="8195" max="8195" width="44.42578125" customWidth="1"/>
    <col min="8449" max="8449" width="46.140625" customWidth="1"/>
    <col min="8450" max="8450" width="37" customWidth="1"/>
    <col min="8451" max="8451" width="44.42578125" customWidth="1"/>
    <col min="8705" max="8705" width="46.140625" customWidth="1"/>
    <col min="8706" max="8706" width="37" customWidth="1"/>
    <col min="8707" max="8707" width="44.42578125" customWidth="1"/>
    <col min="8961" max="8961" width="46.140625" customWidth="1"/>
    <col min="8962" max="8962" width="37" customWidth="1"/>
    <col min="8963" max="8963" width="44.42578125" customWidth="1"/>
    <col min="9217" max="9217" width="46.140625" customWidth="1"/>
    <col min="9218" max="9218" width="37" customWidth="1"/>
    <col min="9219" max="9219" width="44.42578125" customWidth="1"/>
    <col min="9473" max="9473" width="46.140625" customWidth="1"/>
    <col min="9474" max="9474" width="37" customWidth="1"/>
    <col min="9475" max="9475" width="44.42578125" customWidth="1"/>
    <col min="9729" max="9729" width="46.140625" customWidth="1"/>
    <col min="9730" max="9730" width="37" customWidth="1"/>
    <col min="9731" max="9731" width="44.42578125" customWidth="1"/>
    <col min="9985" max="9985" width="46.140625" customWidth="1"/>
    <col min="9986" max="9986" width="37" customWidth="1"/>
    <col min="9987" max="9987" width="44.42578125" customWidth="1"/>
    <col min="10241" max="10241" width="46.140625" customWidth="1"/>
    <col min="10242" max="10242" width="37" customWidth="1"/>
    <col min="10243" max="10243" width="44.42578125" customWidth="1"/>
    <col min="10497" max="10497" width="46.140625" customWidth="1"/>
    <col min="10498" max="10498" width="37" customWidth="1"/>
    <col min="10499" max="10499" width="44.42578125" customWidth="1"/>
    <col min="10753" max="10753" width="46.140625" customWidth="1"/>
    <col min="10754" max="10754" width="37" customWidth="1"/>
    <col min="10755" max="10755" width="44.42578125" customWidth="1"/>
    <col min="11009" max="11009" width="46.140625" customWidth="1"/>
    <col min="11010" max="11010" width="37" customWidth="1"/>
    <col min="11011" max="11011" width="44.42578125" customWidth="1"/>
    <col min="11265" max="11265" width="46.140625" customWidth="1"/>
    <col min="11266" max="11266" width="37" customWidth="1"/>
    <col min="11267" max="11267" width="44.42578125" customWidth="1"/>
    <col min="11521" max="11521" width="46.140625" customWidth="1"/>
    <col min="11522" max="11522" width="37" customWidth="1"/>
    <col min="11523" max="11523" width="44.42578125" customWidth="1"/>
    <col min="11777" max="11777" width="46.140625" customWidth="1"/>
    <col min="11778" max="11778" width="37" customWidth="1"/>
    <col min="11779" max="11779" width="44.42578125" customWidth="1"/>
    <col min="12033" max="12033" width="46.140625" customWidth="1"/>
    <col min="12034" max="12034" width="37" customWidth="1"/>
    <col min="12035" max="12035" width="44.42578125" customWidth="1"/>
    <col min="12289" max="12289" width="46.140625" customWidth="1"/>
    <col min="12290" max="12290" width="37" customWidth="1"/>
    <col min="12291" max="12291" width="44.42578125" customWidth="1"/>
    <col min="12545" max="12545" width="46.140625" customWidth="1"/>
    <col min="12546" max="12546" width="37" customWidth="1"/>
    <col min="12547" max="12547" width="44.42578125" customWidth="1"/>
    <col min="12801" max="12801" width="46.140625" customWidth="1"/>
    <col min="12802" max="12802" width="37" customWidth="1"/>
    <col min="12803" max="12803" width="44.42578125" customWidth="1"/>
    <col min="13057" max="13057" width="46.140625" customWidth="1"/>
    <col min="13058" max="13058" width="37" customWidth="1"/>
    <col min="13059" max="13059" width="44.42578125" customWidth="1"/>
    <col min="13313" max="13313" width="46.140625" customWidth="1"/>
    <col min="13314" max="13314" width="37" customWidth="1"/>
    <col min="13315" max="13315" width="44.42578125" customWidth="1"/>
    <col min="13569" max="13569" width="46.140625" customWidth="1"/>
    <col min="13570" max="13570" width="37" customWidth="1"/>
    <col min="13571" max="13571" width="44.42578125" customWidth="1"/>
    <col min="13825" max="13825" width="46.140625" customWidth="1"/>
    <col min="13826" max="13826" width="37" customWidth="1"/>
    <col min="13827" max="13827" width="44.42578125" customWidth="1"/>
    <col min="14081" max="14081" width="46.140625" customWidth="1"/>
    <col min="14082" max="14082" width="37" customWidth="1"/>
    <col min="14083" max="14083" width="44.42578125" customWidth="1"/>
    <col min="14337" max="14337" width="46.140625" customWidth="1"/>
    <col min="14338" max="14338" width="37" customWidth="1"/>
    <col min="14339" max="14339" width="44.42578125" customWidth="1"/>
    <col min="14593" max="14593" width="46.140625" customWidth="1"/>
    <col min="14594" max="14594" width="37" customWidth="1"/>
    <col min="14595" max="14595" width="44.42578125" customWidth="1"/>
    <col min="14849" max="14849" width="46.140625" customWidth="1"/>
    <col min="14850" max="14850" width="37" customWidth="1"/>
    <col min="14851" max="14851" width="44.42578125" customWidth="1"/>
    <col min="15105" max="15105" width="46.140625" customWidth="1"/>
    <col min="15106" max="15106" width="37" customWidth="1"/>
    <col min="15107" max="15107" width="44.42578125" customWidth="1"/>
    <col min="15361" max="15361" width="46.140625" customWidth="1"/>
    <col min="15362" max="15362" width="37" customWidth="1"/>
    <col min="15363" max="15363" width="44.42578125" customWidth="1"/>
    <col min="15617" max="15617" width="46.140625" customWidth="1"/>
    <col min="15618" max="15618" width="37" customWidth="1"/>
    <col min="15619" max="15619" width="44.42578125" customWidth="1"/>
    <col min="15873" max="15873" width="46.140625" customWidth="1"/>
    <col min="15874" max="15874" width="37" customWidth="1"/>
    <col min="15875" max="15875" width="44.42578125" customWidth="1"/>
    <col min="16129" max="16129" width="46.140625" customWidth="1"/>
    <col min="16130" max="16130" width="37" customWidth="1"/>
    <col min="16131" max="16131" width="44.42578125" customWidth="1"/>
  </cols>
  <sheetData>
    <row r="3" spans="1:3" ht="18.75" x14ac:dyDescent="0.3">
      <c r="A3" s="179">
        <v>2027</v>
      </c>
      <c r="B3" s="179"/>
      <c r="C3" s="179"/>
    </row>
    <row r="4" spans="1:3" ht="15.75" x14ac:dyDescent="0.25">
      <c r="A4" s="138" t="s">
        <v>198</v>
      </c>
      <c r="B4" s="138" t="s">
        <v>199</v>
      </c>
      <c r="C4" s="138" t="s">
        <v>200</v>
      </c>
    </row>
    <row r="5" spans="1:3" ht="30" x14ac:dyDescent="0.25">
      <c r="A5" s="139" t="s">
        <v>201</v>
      </c>
      <c r="B5" s="139" t="s">
        <v>202</v>
      </c>
      <c r="C5" s="139" t="s">
        <v>203</v>
      </c>
    </row>
    <row r="6" spans="1:3" ht="15.75" x14ac:dyDescent="0.25">
      <c r="A6" s="180" t="s">
        <v>204</v>
      </c>
      <c r="B6" s="180"/>
      <c r="C6" s="180"/>
    </row>
    <row r="7" spans="1:3" x14ac:dyDescent="0.25">
      <c r="A7" s="181" t="s">
        <v>205</v>
      </c>
      <c r="B7" s="181"/>
      <c r="C7" s="181"/>
    </row>
    <row r="8" spans="1:3" x14ac:dyDescent="0.25">
      <c r="A8" s="181" t="s">
        <v>206</v>
      </c>
      <c r="B8" s="181"/>
      <c r="C8" s="181"/>
    </row>
    <row r="9" spans="1:3" x14ac:dyDescent="0.25">
      <c r="A9" s="181" t="s">
        <v>207</v>
      </c>
      <c r="B9" s="181"/>
      <c r="C9" s="181"/>
    </row>
    <row r="10" spans="1:3" ht="15.75" x14ac:dyDescent="0.25">
      <c r="A10" s="140" t="s">
        <v>198</v>
      </c>
      <c r="B10" s="140" t="s">
        <v>199</v>
      </c>
      <c r="C10" s="140" t="s">
        <v>200</v>
      </c>
    </row>
    <row r="11" spans="1:3" ht="30" x14ac:dyDescent="0.25">
      <c r="A11" s="139" t="s">
        <v>208</v>
      </c>
      <c r="B11" s="139" t="s">
        <v>209</v>
      </c>
      <c r="C11" s="139" t="s">
        <v>210</v>
      </c>
    </row>
    <row r="12" spans="1:3" x14ac:dyDescent="0.25">
      <c r="A12" s="182" t="s">
        <v>204</v>
      </c>
      <c r="B12" s="182"/>
      <c r="C12" s="182"/>
    </row>
    <row r="13" spans="1:3" x14ac:dyDescent="0.25">
      <c r="A13" s="176" t="s">
        <v>211</v>
      </c>
      <c r="B13" s="177"/>
      <c r="C13" s="178"/>
    </row>
    <row r="14" spans="1:3" x14ac:dyDescent="0.25">
      <c r="A14" s="176" t="s">
        <v>212</v>
      </c>
      <c r="B14" s="177"/>
      <c r="C14" s="178"/>
    </row>
    <row r="15" spans="1:3" x14ac:dyDescent="0.25">
      <c r="A15" s="176" t="s">
        <v>213</v>
      </c>
      <c r="B15" s="177"/>
      <c r="C15" s="178"/>
    </row>
    <row r="22" spans="2:2" x14ac:dyDescent="0.25">
      <c r="B22" t="s">
        <v>214</v>
      </c>
    </row>
  </sheetData>
  <mergeCells count="9">
    <mergeCell ref="A13:C13"/>
    <mergeCell ref="A14:C14"/>
    <mergeCell ref="A15:C15"/>
    <mergeCell ref="A3:C3"/>
    <mergeCell ref="A6:C6"/>
    <mergeCell ref="A7:C7"/>
    <mergeCell ref="A8:C8"/>
    <mergeCell ref="A9:C9"/>
    <mergeCell ref="A12:C12"/>
  </mergeCells>
  <pageMargins left="0" right="0" top="0" bottom="0" header="0.3" footer="0.3"/>
  <pageSetup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E54D0-931E-4F6C-A392-751523FA89EC}">
  <dimension ref="B2:G11"/>
  <sheetViews>
    <sheetView zoomScaleNormal="100" workbookViewId="0">
      <selection activeCell="E16" sqref="E16"/>
    </sheetView>
  </sheetViews>
  <sheetFormatPr defaultRowHeight="15" x14ac:dyDescent="0.25"/>
  <cols>
    <col min="1" max="1" width="0.28515625" customWidth="1"/>
    <col min="2" max="2" width="69.42578125" bestFit="1" customWidth="1"/>
    <col min="3" max="3" width="13.7109375" bestFit="1" customWidth="1"/>
    <col min="4" max="4" width="14" customWidth="1"/>
    <col min="5" max="5" width="14.7109375" customWidth="1"/>
    <col min="6" max="6" width="14.28515625" customWidth="1"/>
    <col min="7" max="7" width="12.28515625" bestFit="1" customWidth="1"/>
  </cols>
  <sheetData>
    <row r="2" spans="2:7" ht="15.75" x14ac:dyDescent="0.25">
      <c r="B2" s="183" t="s">
        <v>156</v>
      </c>
      <c r="C2" s="183"/>
      <c r="D2" s="183"/>
      <c r="E2" s="183"/>
      <c r="F2" s="183"/>
      <c r="G2" s="183"/>
    </row>
    <row r="3" spans="2:7" ht="30.6" customHeight="1" x14ac:dyDescent="0.25">
      <c r="B3" s="16" t="s">
        <v>122</v>
      </c>
      <c r="C3" s="23" t="s">
        <v>123</v>
      </c>
      <c r="D3" s="23" t="s">
        <v>124</v>
      </c>
      <c r="E3" s="16" t="s">
        <v>155</v>
      </c>
      <c r="F3" s="9" t="s">
        <v>88</v>
      </c>
      <c r="G3" s="9" t="s">
        <v>125</v>
      </c>
    </row>
    <row r="4" spans="2:7" ht="24" customHeight="1" x14ac:dyDescent="0.25">
      <c r="B4" s="24" t="s">
        <v>89</v>
      </c>
      <c r="C4" s="25">
        <v>1200000</v>
      </c>
      <c r="D4" s="25">
        <v>8500000</v>
      </c>
      <c r="E4" s="25">
        <v>11000000</v>
      </c>
      <c r="F4" s="25">
        <f>C4+D4+E4</f>
        <v>20700000</v>
      </c>
      <c r="G4" s="26" t="s">
        <v>132</v>
      </c>
    </row>
    <row r="5" spans="2:7" ht="24" customHeight="1" x14ac:dyDescent="0.25">
      <c r="B5" s="24" t="s">
        <v>128</v>
      </c>
      <c r="C5" s="25">
        <v>1200000</v>
      </c>
      <c r="D5" s="25">
        <v>1000000</v>
      </c>
      <c r="E5" s="25">
        <v>2000000</v>
      </c>
      <c r="F5" s="25">
        <f t="shared" ref="F5:F10" si="0">C5+D5+E5</f>
        <v>4200000</v>
      </c>
      <c r="G5" s="26" t="s">
        <v>129</v>
      </c>
    </row>
    <row r="6" spans="2:7" ht="24" customHeight="1" x14ac:dyDescent="0.25">
      <c r="B6" s="24" t="s">
        <v>126</v>
      </c>
      <c r="C6" s="25">
        <v>1500000</v>
      </c>
      <c r="D6" s="25">
        <v>2000000</v>
      </c>
      <c r="E6" s="25">
        <v>1300000</v>
      </c>
      <c r="F6" s="25">
        <f t="shared" si="0"/>
        <v>4800000</v>
      </c>
      <c r="G6" s="24" t="s">
        <v>130</v>
      </c>
    </row>
    <row r="7" spans="2:7" ht="24" customHeight="1" x14ac:dyDescent="0.25">
      <c r="B7" s="24" t="s">
        <v>127</v>
      </c>
      <c r="C7" s="25">
        <v>500000</v>
      </c>
      <c r="D7" s="25">
        <v>500000</v>
      </c>
      <c r="E7" s="25">
        <v>500000</v>
      </c>
      <c r="F7" s="25">
        <f t="shared" si="0"/>
        <v>1500000</v>
      </c>
      <c r="G7" s="24" t="s">
        <v>130</v>
      </c>
    </row>
    <row r="8" spans="2:7" ht="24" customHeight="1" x14ac:dyDescent="0.25">
      <c r="B8" s="24" t="s">
        <v>131</v>
      </c>
      <c r="C8" s="25">
        <v>800000</v>
      </c>
      <c r="D8" s="25">
        <v>1000000</v>
      </c>
      <c r="E8" s="25">
        <v>1200000</v>
      </c>
      <c r="F8" s="25">
        <f t="shared" si="0"/>
        <v>3000000</v>
      </c>
      <c r="G8" s="24" t="s">
        <v>130</v>
      </c>
    </row>
    <row r="9" spans="2:7" ht="24" customHeight="1" x14ac:dyDescent="0.25">
      <c r="B9" s="24" t="s">
        <v>121</v>
      </c>
      <c r="C9" s="25"/>
      <c r="D9" s="25"/>
      <c r="E9" s="25">
        <v>2315545.8199999998</v>
      </c>
      <c r="F9" s="25">
        <f t="shared" si="0"/>
        <v>2315545.8199999998</v>
      </c>
      <c r="G9" s="24" t="s">
        <v>135</v>
      </c>
    </row>
    <row r="10" spans="2:7" ht="24" customHeight="1" x14ac:dyDescent="0.25">
      <c r="B10" s="24" t="s">
        <v>108</v>
      </c>
      <c r="C10" s="25"/>
      <c r="D10" s="25"/>
      <c r="E10" s="25">
        <v>2500000</v>
      </c>
      <c r="F10" s="25">
        <f t="shared" si="0"/>
        <v>2500000</v>
      </c>
      <c r="G10" s="24" t="s">
        <v>133</v>
      </c>
    </row>
    <row r="11" spans="2:7" x14ac:dyDescent="0.25">
      <c r="B11" s="18" t="s">
        <v>87</v>
      </c>
      <c r="C11" s="18">
        <f>SUM(C4:C10)</f>
        <v>5200000</v>
      </c>
      <c r="D11" s="18">
        <f t="shared" ref="D11:E11" si="1">SUM(D4:D10)</f>
        <v>13000000</v>
      </c>
      <c r="E11" s="18">
        <f t="shared" si="1"/>
        <v>20815545.82</v>
      </c>
      <c r="F11" s="18">
        <f>SUM(F4:F10)</f>
        <v>39015545.82</v>
      </c>
      <c r="G11" s="18"/>
    </row>
  </sheetData>
  <mergeCells count="1">
    <mergeCell ref="B2:G2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Buxheti</vt:lpstr>
      <vt:lpstr>Pagat 2027</vt:lpstr>
      <vt:lpstr>Mallrat 2027-2029</vt:lpstr>
      <vt:lpstr>Komunale 2027-2029</vt:lpstr>
      <vt:lpstr>Subvencionet 2027-2029</vt:lpstr>
      <vt:lpstr>Kapitale 2027</vt:lpstr>
      <vt:lpstr>Buxhetimi Gjinor</vt:lpstr>
      <vt:lpstr>Objektivat dhe Treguesit</vt:lpstr>
      <vt:lpstr>Projektet me Donatoret </vt:lpstr>
      <vt:lpstr>Buxheti!Print_Area</vt:lpstr>
      <vt:lpstr>'Kapitale 2027'!Print_Area</vt:lpstr>
      <vt:lpstr>'Mallrat 2027-2029'!Print_Area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2026-09-16T12:57:07Z</dcterms:modified>
</cp:coreProperties>
</file>