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Janar shtator 2025" sheetId="1" r:id="rId1"/>
    <sheet name="Tabela 1" sheetId="2" r:id="rId2"/>
    <sheet name="Subv.barazia gjinore" sheetId="4" r:id="rId3"/>
    <sheet name="Sheet3" sheetId="3" r:id="rId4"/>
  </sheets>
  <calcPr calcId="152511"/>
</workbook>
</file>

<file path=xl/calcChain.xml><?xml version="1.0" encoding="utf-8"?>
<calcChain xmlns="http://schemas.openxmlformats.org/spreadsheetml/2006/main">
  <c r="B154" i="1" l="1"/>
  <c r="B158" i="1"/>
  <c r="H14" i="2" l="1"/>
  <c r="H13" i="2"/>
  <c r="G13" i="2"/>
  <c r="F13" i="2"/>
  <c r="D13" i="2"/>
  <c r="D14" i="2" s="1"/>
  <c r="C13" i="2"/>
  <c r="B13" i="2"/>
  <c r="B14" i="2" s="1"/>
  <c r="I11" i="2"/>
  <c r="I13" i="2" s="1"/>
  <c r="E11" i="2"/>
  <c r="E13" i="2" s="1"/>
  <c r="I10" i="2"/>
  <c r="E10" i="2"/>
  <c r="I9" i="2"/>
  <c r="E9" i="2"/>
  <c r="G8" i="2"/>
  <c r="G14" i="2" s="1"/>
  <c r="F8" i="2"/>
  <c r="F14" i="2" s="1"/>
  <c r="C8" i="2"/>
  <c r="B8" i="2"/>
  <c r="I6" i="2"/>
  <c r="I8" i="2" s="1"/>
  <c r="E6" i="2"/>
  <c r="E8" i="2" s="1"/>
  <c r="I5" i="2"/>
  <c r="E5" i="2"/>
  <c r="E14" i="2" l="1"/>
  <c r="C14" i="2"/>
  <c r="I14" i="2"/>
  <c r="C48" i="1" l="1"/>
  <c r="B17" i="1" l="1"/>
  <c r="C108" i="1" l="1"/>
  <c r="B108" i="1"/>
  <c r="C107" i="1"/>
  <c r="B107" i="1"/>
  <c r="B110" i="1" s="1"/>
  <c r="D130" i="1"/>
  <c r="C128" i="1"/>
  <c r="C130" i="1" s="1"/>
  <c r="B128" i="1"/>
  <c r="B130" i="1" s="1"/>
  <c r="D123" i="1"/>
  <c r="B123" i="1"/>
  <c r="C116" i="1"/>
  <c r="C123" i="1" s="1"/>
  <c r="D108" i="1"/>
  <c r="D110" i="1" s="1"/>
  <c r="D101" i="1"/>
  <c r="C101" i="1"/>
  <c r="B101" i="1"/>
  <c r="D91" i="1"/>
  <c r="C91" i="1"/>
  <c r="B91" i="1"/>
  <c r="D76" i="1"/>
  <c r="D78" i="1" s="1"/>
  <c r="C76" i="1"/>
  <c r="C78" i="1" s="1"/>
  <c r="B76" i="1"/>
  <c r="B78" i="1" s="1"/>
  <c r="D61" i="1"/>
  <c r="C61" i="1"/>
  <c r="B61" i="1"/>
  <c r="D49" i="1"/>
  <c r="C49" i="1"/>
  <c r="B49" i="1"/>
  <c r="B18" i="1"/>
  <c r="B132" i="1" l="1"/>
  <c r="C110" i="1"/>
  <c r="C132" i="1" s="1"/>
  <c r="D79" i="1"/>
  <c r="D102" i="1"/>
  <c r="C102" i="1"/>
  <c r="B19" i="1"/>
  <c r="B20" i="1"/>
  <c r="B65" i="1"/>
  <c r="C65" i="1"/>
  <c r="B102" i="1"/>
  <c r="C62" i="1"/>
  <c r="D65" i="1"/>
  <c r="B62" i="1"/>
  <c r="D132" i="1"/>
  <c r="D103" i="1" l="1"/>
  <c r="D66" i="1"/>
  <c r="D133" i="1"/>
</calcChain>
</file>

<file path=xl/comments1.xml><?xml version="1.0" encoding="utf-8"?>
<comments xmlns="http://schemas.openxmlformats.org/spreadsheetml/2006/main">
  <authors>
    <author>Author</author>
  </authors>
  <commentList>
    <comment ref="C4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Jane rrit mallrat nga transferi I mjeteve prej subvencioneve</t>
        </r>
      </text>
    </comment>
    <comment ref="B6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67,122 arsimi +shendetesia 157.74=67,279.74</t>
        </r>
      </text>
    </comment>
    <comment ref="D8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15,000 me permbarues</t>
        </r>
      </text>
    </comment>
    <comment ref="C9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Nga vlera 150,000€, jane transferu ne mallra 22,485 me vendim te kuvendit</t>
        </r>
      </text>
    </comment>
    <comment ref="C9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Nga vlera 50,000 jan trnsferu 14,990 ne mallra me vendim te kuvendit</t>
        </r>
      </text>
    </comment>
    <comment ref="D10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861,604.84 shpenzim per kontrat kolektive ne arsim
</t>
        </r>
      </text>
    </comment>
  </commentList>
</comments>
</file>

<file path=xl/sharedStrings.xml><?xml version="1.0" encoding="utf-8"?>
<sst xmlns="http://schemas.openxmlformats.org/spreadsheetml/2006/main" count="196" uniqueCount="139">
  <si>
    <t>KATEGORIT EKONOMIKE</t>
  </si>
  <si>
    <t>GRANT</t>
  </si>
  <si>
    <t>THV</t>
  </si>
  <si>
    <t>BARTJA</t>
  </si>
  <si>
    <t>TOTALI</t>
  </si>
  <si>
    <t>SHPENZIMI</t>
  </si>
  <si>
    <t>22</t>
  </si>
  <si>
    <t>10+21+22</t>
  </si>
  <si>
    <t>PAGA DHE MEDITJE</t>
  </si>
  <si>
    <t>MALLRA DHE SHERBIME</t>
  </si>
  <si>
    <t>SHPENZIME KOMUNALE</t>
  </si>
  <si>
    <t>SUBVENCIONE DHE TRANSFERE</t>
  </si>
  <si>
    <t>INVESTIME KAPITALE</t>
  </si>
  <si>
    <t>TOTALI PER VITIN 2025</t>
  </si>
  <si>
    <t>%</t>
  </si>
  <si>
    <t>REALIZIMI SIPAS DREJTORIVE KOMUNALE</t>
  </si>
  <si>
    <t>EKONOMIA</t>
  </si>
  <si>
    <t>SEKTORI I TATIMIT NE PRONE</t>
  </si>
  <si>
    <t xml:space="preserve">DREJTORIA E ADMINISTRATËS </t>
  </si>
  <si>
    <t>QERDHJA</t>
  </si>
  <si>
    <t>SHKOLLA E MESME</t>
  </si>
  <si>
    <t>DREJTORIA  E KATASTRIT</t>
  </si>
  <si>
    <t xml:space="preserve"> SHENDETESI</t>
  </si>
  <si>
    <t xml:space="preserve"> KULTURA</t>
  </si>
  <si>
    <t>DREJTORIA  E URBANIZMIT</t>
  </si>
  <si>
    <t xml:space="preserve"> PLANIFIKIMI MJEDISOR DHE INSPEKCIONI</t>
  </si>
  <si>
    <t>GJOBAT DHE DENIMET</t>
  </si>
  <si>
    <t>% E REALIZUAR</t>
  </si>
  <si>
    <t xml:space="preserve">BUXHETI I PLANIFIKUAR </t>
  </si>
  <si>
    <t>BUXHETI I ALOKUAR</t>
  </si>
  <si>
    <t>Zyra e kryetarit</t>
  </si>
  <si>
    <t>Administrata</t>
  </si>
  <si>
    <t>Zyra e kuvendit</t>
  </si>
  <si>
    <t>DSHPE</t>
  </si>
  <si>
    <t>Infrastruktura</t>
  </si>
  <si>
    <t>ZLK</t>
  </si>
  <si>
    <t>Ambienti</t>
  </si>
  <si>
    <t>Kujdesi Primar Shendetsor</t>
  </si>
  <si>
    <t>Kultura</t>
  </si>
  <si>
    <t>Administrata e Arsimit</t>
  </si>
  <si>
    <t>Qerdhja</t>
  </si>
  <si>
    <t>Arsimi fillor</t>
  </si>
  <si>
    <t>TOTALI  GRANT:</t>
  </si>
  <si>
    <t xml:space="preserve">TOTALI THV </t>
  </si>
  <si>
    <t>TOTALI 10+21</t>
  </si>
  <si>
    <t>Arsimi Fillor bartje e donacioneve</t>
  </si>
  <si>
    <t>TOTALI  10+21+DONACIONE</t>
  </si>
  <si>
    <t>Kujdesi Primar Sshendetsor</t>
  </si>
  <si>
    <t>Arsimi i Mesem</t>
  </si>
  <si>
    <t>TOTALI JANAR QERSHOR 2025</t>
  </si>
  <si>
    <t>Bujqesia</t>
  </si>
  <si>
    <t>DKRS</t>
  </si>
  <si>
    <t>Arsimi I mesem</t>
  </si>
  <si>
    <t>TOTALI GRANT</t>
  </si>
  <si>
    <t>Zyra e Kryetarit</t>
  </si>
  <si>
    <t>Sociali</t>
  </si>
  <si>
    <t>Administrata e Shendetesise</t>
  </si>
  <si>
    <t>TOTALI THV</t>
  </si>
  <si>
    <t>Ndertimi i ures automobolistike ne Graboc</t>
  </si>
  <si>
    <t>Instalimi i ngrohjes qendrore në qytetin e Obiliqit Kogjenerimi</t>
  </si>
  <si>
    <t>Ndertimi i kanalizimit Lajthishte</t>
  </si>
  <si>
    <t xml:space="preserve">Bashkfinancim </t>
  </si>
  <si>
    <t>INVESTIME KAPITALE ME THV 2025</t>
  </si>
  <si>
    <t>Ndetimi i parkingut rr.Adem Jashari Obiliq</t>
  </si>
  <si>
    <t>Ndertimi i parkut rr.Adem Jashari  qendra tregtare</t>
  </si>
  <si>
    <t>Ndriqimi publik rr.Nuhi Kelmendi dhe Vllezerit Gervalla</t>
  </si>
  <si>
    <t>Asfaltimi I rrug.te Sekiraqt Mazgit dhe rr.Dardania</t>
  </si>
  <si>
    <t>Ndertimi I rruges dhe trotuarirr.Daut Hashani</t>
  </si>
  <si>
    <t>Ndertimi I kanalit Breznice</t>
  </si>
  <si>
    <t>Ndertimi I kendeve te lojrave afer fushes sportive Dardhisht</t>
  </si>
  <si>
    <t>Ndertimi I parkut Mazgit</t>
  </si>
  <si>
    <t>Digjitalizimi ne shkolla</t>
  </si>
  <si>
    <t>BASHKFINANCIM NGA BARTJA E MJETEVE NGA VITI 2024, NE VITIN 2025</t>
  </si>
  <si>
    <t>Parrticipimi i qytetareve ura ne Raskove</t>
  </si>
  <si>
    <t>Granti i performances Demos</t>
  </si>
  <si>
    <t>Granti i performances-fuqizimi i romeve</t>
  </si>
  <si>
    <t>TOTALI I DONACIONEVE</t>
  </si>
  <si>
    <t xml:space="preserve">MJETET E EKZEKUTUARA NGA THESARI PER KONTRATA KOLEKTIVE </t>
  </si>
  <si>
    <t>LENDET PERMBARIMORE DHE GJYQESORE  NE VITIN 2025</t>
  </si>
  <si>
    <t>PLANIFIKIMI DHE REALIZIMI I TË HYRAVE VETANAKE JANAR-SHTATOR 2025</t>
  </si>
  <si>
    <t>MALLRA DHE SHERBIME GRANT JANAR-SHTATOR 2025</t>
  </si>
  <si>
    <t>MALLRA DHE SHERBIME THV JANAR-SHTATOR  2025</t>
  </si>
  <si>
    <t>SHPENZIME KOMUNALE JANAR-SHTATOR 2025</t>
  </si>
  <si>
    <t>SUBVENCIONE DHE TRANSFERE GRANT JANAR-SHTATOR 2025</t>
  </si>
  <si>
    <t>SUBVENCIONE ME THV JANAR-SHTATOR 2025</t>
  </si>
  <si>
    <t>INVESTIME KAPITALE JANAR-SHTATOR 2025</t>
  </si>
  <si>
    <t>Ndertimi i pishines gjysem olimpike</t>
  </si>
  <si>
    <t>REALIZIMI I THV JANAR-  SHTATOR  2025</t>
  </si>
  <si>
    <t>TEJKALIMI I TË HYRAVE VETANAKE  SHTATOR 2025</t>
  </si>
  <si>
    <t>PLANIFIKIMI PËR VITIN 2025</t>
  </si>
  <si>
    <t>Donacion ne shendetesi</t>
  </si>
  <si>
    <t>DONACIONI MALLRA</t>
  </si>
  <si>
    <t>DONACIONE INVESTIME KAPITALE GRANTI I PERFORMANCES</t>
  </si>
  <si>
    <t>TOTALI MALLRA DHE SHERBIME</t>
  </si>
  <si>
    <t>TOTALI INVESTIME KAPITALE</t>
  </si>
  <si>
    <t>DSHPE  shpenzime komunale me THV</t>
  </si>
  <si>
    <t>TOTALI I SHPENZIMEVE KAPITALE 30.09.2025</t>
  </si>
  <si>
    <t>RAPORTI FINANCIAR I SHPENZIMEVE JANAR - SHTATOR 2025</t>
  </si>
  <si>
    <t xml:space="preserve">Subvencione ne Bujqesi </t>
  </si>
  <si>
    <t>Subvencione ne Kulture</t>
  </si>
  <si>
    <t>TOTALI I MJETEVE TË EKZEKUTUARA NGA THESARI PËR KONTRATË KOLEKTIVE NË ARSIM</t>
  </si>
  <si>
    <t>Asfaltimi i rruges te Sekiraqt Mazgit dhe rr.Dardania</t>
  </si>
  <si>
    <t>Ndertimi i kanalit Breznice</t>
  </si>
  <si>
    <t>Ndertimi i parkut Mazgit</t>
  </si>
  <si>
    <t>Digjitalizimi i shkollave</t>
  </si>
  <si>
    <t>Ndertimi i kendeve te lojrave afer fushes sportive Dardhishtë</t>
  </si>
  <si>
    <t>Shpenzime komunale</t>
  </si>
  <si>
    <t>Mallra dhe mallra</t>
  </si>
  <si>
    <t>Ndertimi i rruges dhe trotuari rr.Daut Hashani</t>
  </si>
  <si>
    <r>
      <t xml:space="preserve">  </t>
    </r>
    <r>
      <rPr>
        <b/>
        <sz val="12"/>
        <color rgb="FF000000"/>
        <rFont val="Times New Roman"/>
        <family val="1"/>
      </rPr>
      <t xml:space="preserve">Drejtorinë e Arsimit </t>
    </r>
  </si>
  <si>
    <t>Subvencionet ne DKA</t>
  </si>
  <si>
    <t>Numri i perfituesve</t>
  </si>
  <si>
    <t xml:space="preserve">Shuma </t>
  </si>
  <si>
    <t>Vajza/Gra</t>
  </si>
  <si>
    <t>Djem/Burra</t>
  </si>
  <si>
    <t>Gjithsej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</si>
  <si>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Times New Roman"/>
        <family val="1"/>
      </rPr>
      <t>Shpenzimet e Varrimit :</t>
    </r>
    <r>
      <rPr>
        <b/>
        <sz val="11"/>
        <color theme="1"/>
        <rFont val="Times New Roman"/>
        <family val="1"/>
      </rPr>
      <t xml:space="preserve"> 28,140.00€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</si>
  <si>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Times New Roman"/>
        <family val="1"/>
      </rPr>
      <t xml:space="preserve">Subvencionimi i projektit “Vizitat mjekësore në shtëpi” Islamic Relief – </t>
    </r>
    <r>
      <rPr>
        <b/>
        <sz val="11"/>
        <color theme="1"/>
        <rFont val="Times New Roman"/>
        <family val="1"/>
      </rPr>
      <t>5,500.00€</t>
    </r>
  </si>
  <si>
    <r>
      <t xml:space="preserve">Total subvencioneve nga drejtoria e Arsimit: </t>
    </r>
    <r>
      <rPr>
        <b/>
        <sz val="11"/>
        <color theme="1"/>
        <rFont val="Times New Roman"/>
        <family val="1"/>
      </rPr>
      <t>36,490.00€</t>
    </r>
  </si>
  <si>
    <t>Subvencionet e shëndetësisë</t>
  </si>
  <si>
    <t xml:space="preserve">Subvencionimi i Rasteve Sociale </t>
  </si>
  <si>
    <t>Numri i përfituesve</t>
  </si>
  <si>
    <r>
      <t xml:space="preserve">Subvencione për familjen strehuese: 1 perfitues, vlera: </t>
    </r>
    <r>
      <rPr>
        <b/>
        <sz val="11"/>
        <color theme="1"/>
        <rFont val="Times New Roman"/>
        <family val="1"/>
      </rPr>
      <t>600.00€</t>
    </r>
  </si>
  <si>
    <r>
      <t xml:space="preserve">Subvencione për OJQ janë përfitues 7 OJQ në vlerë prej: </t>
    </r>
    <r>
      <rPr>
        <b/>
        <sz val="11"/>
        <color theme="1"/>
        <rFont val="Times New Roman"/>
        <family val="1"/>
      </rPr>
      <t>29,300.00€</t>
    </r>
  </si>
  <si>
    <r>
      <t>Subvencionet e lehonave – 76 përfituese vlera:</t>
    </r>
    <r>
      <rPr>
        <b/>
        <sz val="11"/>
        <color theme="1"/>
        <rFont val="Times New Roman"/>
        <family val="1"/>
      </rPr>
      <t xml:space="preserve"> 11,700.00€</t>
    </r>
  </si>
  <si>
    <r>
      <t xml:space="preserve">Total subvencioneve nga drejtoria e Shëndetësisë: </t>
    </r>
    <r>
      <rPr>
        <b/>
        <sz val="11"/>
        <color theme="1"/>
        <rFont val="Times New Roman"/>
        <family val="1"/>
      </rPr>
      <t>53,800.00€</t>
    </r>
  </si>
  <si>
    <t>Subvencionet e Kryetarit:</t>
  </si>
  <si>
    <r>
      <t xml:space="preserve">Shpenzimet e Varrimit: </t>
    </r>
    <r>
      <rPr>
        <b/>
        <sz val="11"/>
        <color theme="1"/>
        <rFont val="Times New Roman"/>
        <family val="1"/>
      </rPr>
      <t>8,040.00€</t>
    </r>
  </si>
  <si>
    <t>Subvencionet e Shërbimeve Publike:</t>
  </si>
  <si>
    <r>
      <t>Ndërrmarrja Publike Lokale vlera</t>
    </r>
    <r>
      <rPr>
        <b/>
        <sz val="11"/>
        <color theme="1"/>
        <rFont val="Times New Roman"/>
        <family val="1"/>
      </rPr>
      <t xml:space="preserve"> : 50,000.00€</t>
    </r>
  </si>
  <si>
    <t>Subvencione e Bujqësisë:</t>
  </si>
  <si>
    <r>
      <t xml:space="preserve">Kontratat për vaksionimin e kafshëve vlera: </t>
    </r>
    <r>
      <rPr>
        <b/>
        <sz val="11"/>
        <color theme="1"/>
        <rFont val="Times New Roman"/>
        <family val="1"/>
      </rPr>
      <t>42,845.00€</t>
    </r>
  </si>
  <si>
    <t xml:space="preserve">Drejtoria e Kulturës: </t>
  </si>
  <si>
    <r>
      <t xml:space="preserve">Nga drejtoria e kulturës janë subvencionuar 21 OJQ në vlerë prej: </t>
    </r>
    <r>
      <rPr>
        <b/>
        <sz val="11"/>
        <color theme="1"/>
        <rFont val="Times New Roman"/>
        <family val="1"/>
      </rPr>
      <t>50,000.00€</t>
    </r>
  </si>
  <si>
    <t>Totali i shpenzimeve nga kategoria Subvencione dhe Transfere: 241,175.00€</t>
  </si>
  <si>
    <r>
      <t xml:space="preserve">Sqarim shtesë: </t>
    </r>
    <r>
      <rPr>
        <i/>
        <sz val="12"/>
        <color theme="1"/>
        <rFont val="Times New Roman"/>
        <family val="1"/>
      </rPr>
      <t>Mjete të ekzekutuara nga Thesari i Kosovës për kontrata kolektive nga kategoria e Subvencioneve dhe Transfereve: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</si>
  <si>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i/>
        <sz val="12"/>
        <color theme="1"/>
        <rFont val="Times New Roman"/>
        <family val="1"/>
      </rPr>
      <t>Drejtoria e Bujqësisë: 46,768.73€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</si>
  <si>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i/>
        <sz val="11"/>
        <color theme="1"/>
        <rFont val="Times New Roman"/>
        <family val="1"/>
      </rPr>
      <t>Drejtoria e Kulturës : 35,000.00€</t>
    </r>
  </si>
  <si>
    <t>Total mjete të ekzekutuara për kontrata kolektive nga kategoria subvencione dhe transfere: 81,768.73€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</si>
</sst>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\ [$€-1];[Red]\-#,##0.00\ [$€-1]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trike/>
      <sz val="12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theme="1"/>
      <name val="Symbol"/>
      <family val="1"/>
      <charset val="2"/>
    </font>
    <font>
      <i/>
      <sz val="11"/>
      <color theme="1"/>
      <name val="Times New Roman"/>
      <family val="1"/>
    </font>
    <font>
      <b/>
      <i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0" fillId="2" borderId="0" xfId="0" applyFill="1"/>
    <xf numFmtId="43" fontId="3" fillId="2" borderId="2" xfId="1" applyFont="1" applyFill="1" applyBorder="1"/>
    <xf numFmtId="49" fontId="3" fillId="2" borderId="2" xfId="1" applyNumberFormat="1" applyFont="1" applyFill="1" applyBorder="1" applyAlignment="1">
      <alignment horizontal="center"/>
    </xf>
    <xf numFmtId="49" fontId="3" fillId="2" borderId="3" xfId="1" applyNumberFormat="1" applyFont="1" applyFill="1" applyBorder="1" applyAlignment="1">
      <alignment horizontal="center"/>
    </xf>
    <xf numFmtId="0" fontId="0" fillId="0" borderId="2" xfId="0" applyBorder="1"/>
    <xf numFmtId="43" fontId="4" fillId="2" borderId="2" xfId="1" applyFont="1" applyFill="1" applyBorder="1"/>
    <xf numFmtId="0" fontId="7" fillId="2" borderId="0" xfId="0" applyFont="1" applyFill="1"/>
    <xf numFmtId="43" fontId="7" fillId="2" borderId="0" xfId="1" applyFont="1" applyFill="1"/>
    <xf numFmtId="0" fontId="8" fillId="2" borderId="2" xfId="0" applyFont="1" applyFill="1" applyBorder="1" applyAlignment="1">
      <alignment horizontal="center" vertical="center" wrapText="1"/>
    </xf>
    <xf numFmtId="43" fontId="8" fillId="2" borderId="2" xfId="1" applyFont="1" applyFill="1" applyBorder="1" applyAlignment="1">
      <alignment vertical="center"/>
    </xf>
    <xf numFmtId="43" fontId="3" fillId="2" borderId="5" xfId="1" applyFont="1" applyFill="1" applyBorder="1" applyAlignment="1">
      <alignment horizontal="center"/>
    </xf>
    <xf numFmtId="43" fontId="3" fillId="2" borderId="2" xfId="1" applyFont="1" applyFill="1" applyBorder="1" applyAlignment="1">
      <alignment horizontal="center"/>
    </xf>
    <xf numFmtId="43" fontId="0" fillId="2" borderId="0" xfId="1" applyFont="1" applyFill="1"/>
    <xf numFmtId="0" fontId="0" fillId="2" borderId="0" xfId="0" applyFill="1" applyBorder="1"/>
    <xf numFmtId="0" fontId="5" fillId="2" borderId="0" xfId="0" applyFont="1" applyFill="1" applyBorder="1"/>
    <xf numFmtId="43" fontId="5" fillId="2" borderId="0" xfId="1" applyFont="1" applyFill="1" applyBorder="1"/>
    <xf numFmtId="43" fontId="6" fillId="2" borderId="0" xfId="1" applyFont="1" applyFill="1" applyBorder="1" applyAlignment="1">
      <alignment horizontal="center"/>
    </xf>
    <xf numFmtId="43" fontId="6" fillId="2" borderId="0" xfId="1" applyFont="1" applyFill="1" applyBorder="1"/>
    <xf numFmtId="0" fontId="12" fillId="2" borderId="2" xfId="0" applyFont="1" applyFill="1" applyBorder="1" applyAlignment="1">
      <alignment horizontal="left" vertical="center" wrapText="1"/>
    </xf>
    <xf numFmtId="43" fontId="8" fillId="2" borderId="2" xfId="0" applyNumberFormat="1" applyFont="1" applyFill="1" applyBorder="1"/>
    <xf numFmtId="0" fontId="8" fillId="2" borderId="0" xfId="0" applyFont="1" applyFill="1"/>
    <xf numFmtId="0" fontId="9" fillId="2" borderId="2" xfId="0" applyFont="1" applyFill="1" applyBorder="1"/>
    <xf numFmtId="0" fontId="8" fillId="2" borderId="2" xfId="0" applyFont="1" applyFill="1" applyBorder="1"/>
    <xf numFmtId="0" fontId="14" fillId="2" borderId="2" xfId="0" applyFont="1" applyFill="1" applyBorder="1"/>
    <xf numFmtId="0" fontId="13" fillId="2" borderId="2" xfId="0" applyFont="1" applyFill="1" applyBorder="1"/>
    <xf numFmtId="0" fontId="13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9" fillId="2" borderId="0" xfId="0" applyFont="1" applyFill="1"/>
    <xf numFmtId="43" fontId="9" fillId="2" borderId="0" xfId="1" applyFont="1" applyFill="1"/>
    <xf numFmtId="0" fontId="9" fillId="2" borderId="0" xfId="0" applyFont="1" applyFill="1" applyBorder="1"/>
    <xf numFmtId="43" fontId="9" fillId="2" borderId="0" xfId="1" applyFont="1" applyFill="1" applyBorder="1"/>
    <xf numFmtId="43" fontId="8" fillId="2" borderId="0" xfId="1" applyFont="1" applyFill="1" applyBorder="1" applyAlignment="1">
      <alignment horizontal="center"/>
    </xf>
    <xf numFmtId="43" fontId="8" fillId="2" borderId="0" xfId="1" applyFont="1" applyFill="1" applyBorder="1"/>
    <xf numFmtId="43" fontId="8" fillId="2" borderId="2" xfId="1" applyFont="1" applyFill="1" applyBorder="1"/>
    <xf numFmtId="0" fontId="15" fillId="2" borderId="2" xfId="0" applyFont="1" applyFill="1" applyBorder="1" applyAlignment="1">
      <alignment horizontal="left" vertical="center" wrapText="1"/>
    </xf>
    <xf numFmtId="43" fontId="14" fillId="2" borderId="2" xfId="1" applyFont="1" applyFill="1" applyBorder="1"/>
    <xf numFmtId="43" fontId="9" fillId="2" borderId="0" xfId="0" applyNumberFormat="1" applyFont="1" applyFill="1"/>
    <xf numFmtId="43" fontId="16" fillId="2" borderId="0" xfId="1" applyFont="1" applyFill="1"/>
    <xf numFmtId="0" fontId="12" fillId="2" borderId="2" xfId="0" applyFont="1" applyFill="1" applyBorder="1" applyAlignment="1">
      <alignment horizontal="center" vertical="center" wrapText="1"/>
    </xf>
    <xf numFmtId="43" fontId="13" fillId="2" borderId="2" xfId="1" applyFont="1" applyFill="1" applyBorder="1"/>
    <xf numFmtId="43" fontId="13" fillId="2" borderId="2" xfId="1" applyFont="1" applyFill="1" applyBorder="1" applyAlignment="1">
      <alignment horizontal="center" vertical="center" wrapText="1"/>
    </xf>
    <xf numFmtId="0" fontId="13" fillId="2" borderId="0" xfId="0" applyFont="1" applyFill="1" applyBorder="1"/>
    <xf numFmtId="43" fontId="13" fillId="2" borderId="0" xfId="1" applyFont="1" applyFill="1" applyBorder="1"/>
    <xf numFmtId="0" fontId="14" fillId="2" borderId="0" xfId="0" applyFont="1" applyFill="1" applyBorder="1"/>
    <xf numFmtId="43" fontId="14" fillId="2" borderId="0" xfId="1" applyFont="1" applyFill="1" applyBorder="1" applyAlignment="1">
      <alignment horizontal="right"/>
    </xf>
    <xf numFmtId="43" fontId="14" fillId="2" borderId="2" xfId="1" applyFont="1" applyFill="1" applyBorder="1" applyAlignment="1">
      <alignment horizontal="right"/>
    </xf>
    <xf numFmtId="43" fontId="13" fillId="2" borderId="2" xfId="1" applyFont="1" applyFill="1" applyBorder="1" applyAlignment="1">
      <alignment horizontal="right"/>
    </xf>
    <xf numFmtId="0" fontId="13" fillId="2" borderId="1" xfId="0" applyFont="1" applyFill="1" applyBorder="1"/>
    <xf numFmtId="43" fontId="13" fillId="2" borderId="1" xfId="1" applyFont="1" applyFill="1" applyBorder="1"/>
    <xf numFmtId="0" fontId="13" fillId="2" borderId="1" xfId="0" applyFont="1" applyFill="1" applyBorder="1" applyAlignment="1">
      <alignment horizontal="center" vertical="center" wrapText="1"/>
    </xf>
    <xf numFmtId="43" fontId="9" fillId="2" borderId="2" xfId="1" applyFont="1" applyFill="1" applyBorder="1"/>
    <xf numFmtId="43" fontId="14" fillId="2" borderId="2" xfId="1" applyFont="1" applyFill="1" applyBorder="1" applyAlignment="1">
      <alignment horizontal="left" vertical="center" wrapText="1"/>
    </xf>
    <xf numFmtId="43" fontId="14" fillId="2" borderId="2" xfId="1" applyFont="1" applyFill="1" applyBorder="1" applyAlignment="1">
      <alignment horizontal="center" wrapText="1"/>
    </xf>
    <xf numFmtId="43" fontId="14" fillId="2" borderId="2" xfId="1" applyFont="1" applyFill="1" applyBorder="1" applyAlignment="1">
      <alignment horizontal="center" vertical="center" wrapText="1"/>
    </xf>
    <xf numFmtId="0" fontId="17" fillId="2" borderId="2" xfId="0" applyFont="1" applyFill="1" applyBorder="1"/>
    <xf numFmtId="43" fontId="13" fillId="2" borderId="2" xfId="1" applyFont="1" applyFill="1" applyBorder="1" applyAlignment="1">
      <alignment vertical="center"/>
    </xf>
    <xf numFmtId="0" fontId="9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/>
    </xf>
    <xf numFmtId="43" fontId="0" fillId="0" borderId="2" xfId="1" applyFont="1" applyBorder="1"/>
    <xf numFmtId="43" fontId="2" fillId="0" borderId="2" xfId="0" applyNumberFormat="1" applyFont="1" applyBorder="1"/>
    <xf numFmtId="0" fontId="13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3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164" fontId="4" fillId="0" borderId="10" xfId="0" applyNumberFormat="1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164" fontId="3" fillId="0" borderId="10" xfId="0" applyNumberFormat="1" applyFont="1" applyBorder="1" applyAlignment="1">
      <alignment vertical="center" wrapText="1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left" vertical="center" indent="5"/>
    </xf>
    <xf numFmtId="0" fontId="25" fillId="0" borderId="0" xfId="0" applyFont="1" applyAlignment="1">
      <alignment vertical="center"/>
    </xf>
    <xf numFmtId="0" fontId="27" fillId="0" borderId="0" xfId="0" applyFont="1" applyAlignment="1">
      <alignment horizontal="left" vertical="center" indent="5"/>
    </xf>
    <xf numFmtId="0" fontId="29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3" fillId="2" borderId="3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43" fontId="3" fillId="2" borderId="3" xfId="1" applyFont="1" applyFill="1" applyBorder="1" applyAlignment="1">
      <alignment horizontal="center"/>
    </xf>
    <xf numFmtId="43" fontId="3" fillId="2" borderId="4" xfId="1" applyFont="1" applyFill="1" applyBorder="1" applyAlignment="1">
      <alignment horizontal="center"/>
    </xf>
    <xf numFmtId="43" fontId="3" fillId="2" borderId="5" xfId="1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58"/>
  <sheetViews>
    <sheetView tabSelected="1" workbookViewId="0">
      <selection activeCell="C9" sqref="C9"/>
    </sheetView>
  </sheetViews>
  <sheetFormatPr defaultRowHeight="15.75" x14ac:dyDescent="0.25"/>
  <cols>
    <col min="1" max="1" width="76" style="29" customWidth="1"/>
    <col min="2" max="2" width="18.28515625" style="29" bestFit="1" customWidth="1"/>
    <col min="3" max="3" width="14.5703125" style="29" bestFit="1" customWidth="1"/>
    <col min="4" max="4" width="15.28515625" style="29" bestFit="1" customWidth="1"/>
    <col min="5" max="5" width="11.5703125" style="29" bestFit="1" customWidth="1"/>
    <col min="6" max="6" width="14.5703125" style="30" bestFit="1" customWidth="1"/>
    <col min="7" max="7" width="12.7109375" style="30" bestFit="1" customWidth="1"/>
    <col min="8" max="9" width="14.5703125" style="30" bestFit="1" customWidth="1"/>
    <col min="10" max="10" width="9.140625" style="29"/>
    <col min="11" max="11" width="11.5703125" style="29" bestFit="1" customWidth="1"/>
    <col min="12" max="16384" width="9.140625" style="29"/>
  </cols>
  <sheetData>
    <row r="1" spans="1:9" ht="48" customHeight="1" x14ac:dyDescent="0.25"/>
    <row r="2" spans="1:9" x14ac:dyDescent="0.25">
      <c r="A2" s="21"/>
    </row>
    <row r="3" spans="1:9" x14ac:dyDescent="0.25">
      <c r="A3" s="31"/>
      <c r="B3" s="31"/>
      <c r="C3" s="31"/>
      <c r="D3" s="31"/>
      <c r="E3" s="31"/>
      <c r="F3" s="32"/>
      <c r="G3" s="32"/>
      <c r="H3" s="33"/>
      <c r="I3" s="34"/>
    </row>
    <row r="4" spans="1:9" ht="22.5" customHeight="1" x14ac:dyDescent="0.25">
      <c r="A4" s="79" t="s">
        <v>79</v>
      </c>
      <c r="B4" s="80"/>
    </row>
    <row r="5" spans="1:9" x14ac:dyDescent="0.25">
      <c r="A5" s="27" t="s">
        <v>89</v>
      </c>
      <c r="B5" s="35">
        <v>1291588</v>
      </c>
      <c r="D5" s="30"/>
    </row>
    <row r="6" spans="1:9" x14ac:dyDescent="0.25">
      <c r="A6" s="27" t="s">
        <v>15</v>
      </c>
      <c r="B6" s="23"/>
      <c r="D6" s="30"/>
    </row>
    <row r="7" spans="1:9" x14ac:dyDescent="0.25">
      <c r="A7" s="36" t="s">
        <v>16</v>
      </c>
      <c r="B7" s="37">
        <v>232489.87</v>
      </c>
      <c r="D7" s="30"/>
      <c r="E7" s="38"/>
      <c r="I7" s="39"/>
    </row>
    <row r="8" spans="1:9" x14ac:dyDescent="0.25">
      <c r="A8" s="36" t="s">
        <v>17</v>
      </c>
      <c r="B8" s="37">
        <v>440798.82</v>
      </c>
      <c r="D8" s="30"/>
    </row>
    <row r="9" spans="1:9" x14ac:dyDescent="0.25">
      <c r="A9" s="36" t="s">
        <v>18</v>
      </c>
      <c r="B9" s="37">
        <v>14831</v>
      </c>
      <c r="D9" s="30"/>
    </row>
    <row r="10" spans="1:9" x14ac:dyDescent="0.25">
      <c r="A10" s="36" t="s">
        <v>19</v>
      </c>
      <c r="B10" s="37">
        <v>19949</v>
      </c>
      <c r="D10" s="30"/>
    </row>
    <row r="11" spans="1:9" x14ac:dyDescent="0.25">
      <c r="A11" s="36" t="s">
        <v>20</v>
      </c>
      <c r="B11" s="37">
        <v>87834</v>
      </c>
      <c r="D11" s="30"/>
    </row>
    <row r="12" spans="1:9" x14ac:dyDescent="0.25">
      <c r="A12" s="36" t="s">
        <v>21</v>
      </c>
      <c r="B12" s="37">
        <v>48638.23</v>
      </c>
      <c r="D12" s="30"/>
    </row>
    <row r="13" spans="1:9" x14ac:dyDescent="0.25">
      <c r="A13" s="36" t="s">
        <v>22</v>
      </c>
      <c r="B13" s="37">
        <v>25807.9</v>
      </c>
      <c r="D13" s="30"/>
    </row>
    <row r="14" spans="1:9" x14ac:dyDescent="0.25">
      <c r="A14" s="36" t="s">
        <v>23</v>
      </c>
      <c r="B14" s="37">
        <v>1502</v>
      </c>
      <c r="D14" s="30"/>
    </row>
    <row r="15" spans="1:9" x14ac:dyDescent="0.25">
      <c r="A15" s="36" t="s">
        <v>24</v>
      </c>
      <c r="B15" s="37">
        <v>231459.93</v>
      </c>
      <c r="D15" s="30"/>
    </row>
    <row r="16" spans="1:9" x14ac:dyDescent="0.25">
      <c r="A16" s="36" t="s">
        <v>25</v>
      </c>
      <c r="B16" s="37">
        <v>22454.55</v>
      </c>
      <c r="D16" s="30"/>
    </row>
    <row r="17" spans="1:4" x14ac:dyDescent="0.25">
      <c r="A17" s="36" t="s">
        <v>26</v>
      </c>
      <c r="B17" s="37">
        <f>84790+95012</f>
        <v>179802</v>
      </c>
      <c r="D17" s="30"/>
    </row>
    <row r="18" spans="1:4" x14ac:dyDescent="0.25">
      <c r="A18" s="40" t="s">
        <v>87</v>
      </c>
      <c r="B18" s="41">
        <f>SUM(B7:B17)</f>
        <v>1305567.3</v>
      </c>
      <c r="D18" s="30"/>
    </row>
    <row r="19" spans="1:4" x14ac:dyDescent="0.25">
      <c r="A19" s="40" t="s">
        <v>27</v>
      </c>
      <c r="B19" s="41">
        <f>B18/B5%</f>
        <v>101.08233430474735</v>
      </c>
    </row>
    <row r="20" spans="1:4" x14ac:dyDescent="0.25">
      <c r="A20" s="19" t="s">
        <v>88</v>
      </c>
      <c r="B20" s="20">
        <f>B18-B5</f>
        <v>13979.300000000047</v>
      </c>
    </row>
    <row r="35" spans="1:6" ht="47.25" x14ac:dyDescent="0.25">
      <c r="A35" s="26" t="s">
        <v>80</v>
      </c>
      <c r="B35" s="42" t="s">
        <v>28</v>
      </c>
      <c r="C35" s="42" t="s">
        <v>29</v>
      </c>
      <c r="D35" s="42" t="s">
        <v>5</v>
      </c>
    </row>
    <row r="36" spans="1:6" x14ac:dyDescent="0.25">
      <c r="A36" s="24" t="s">
        <v>30</v>
      </c>
      <c r="B36" s="37">
        <v>2000</v>
      </c>
      <c r="C36" s="37">
        <v>2000</v>
      </c>
      <c r="D36" s="37">
        <v>146.24</v>
      </c>
    </row>
    <row r="37" spans="1:6" x14ac:dyDescent="0.25">
      <c r="A37" s="24" t="s">
        <v>31</v>
      </c>
      <c r="B37" s="37">
        <v>218500</v>
      </c>
      <c r="C37" s="37">
        <v>218500</v>
      </c>
      <c r="D37" s="37">
        <v>168807.32</v>
      </c>
    </row>
    <row r="38" spans="1:6" x14ac:dyDescent="0.25">
      <c r="A38" s="24" t="s">
        <v>32</v>
      </c>
      <c r="B38" s="37">
        <v>7000</v>
      </c>
      <c r="C38" s="37">
        <v>7000</v>
      </c>
      <c r="D38" s="37">
        <v>5541.6</v>
      </c>
    </row>
    <row r="39" spans="1:6" x14ac:dyDescent="0.25">
      <c r="A39" s="24" t="s">
        <v>33</v>
      </c>
      <c r="B39" s="37">
        <v>669070</v>
      </c>
      <c r="C39" s="37">
        <v>669070</v>
      </c>
      <c r="D39" s="37">
        <v>603378.64</v>
      </c>
    </row>
    <row r="40" spans="1:6" x14ac:dyDescent="0.25">
      <c r="A40" s="24" t="s">
        <v>34</v>
      </c>
      <c r="B40" s="37">
        <v>150000</v>
      </c>
      <c r="C40" s="37">
        <v>150000</v>
      </c>
      <c r="D40" s="37">
        <v>149999.95000000001</v>
      </c>
    </row>
    <row r="41" spans="1:6" x14ac:dyDescent="0.25">
      <c r="A41" s="24" t="s">
        <v>35</v>
      </c>
      <c r="B41" s="37">
        <v>1000</v>
      </c>
      <c r="C41" s="37">
        <v>1000</v>
      </c>
      <c r="D41" s="37">
        <v>0</v>
      </c>
    </row>
    <row r="42" spans="1:6" x14ac:dyDescent="0.25">
      <c r="A42" s="24" t="s">
        <v>36</v>
      </c>
      <c r="B42" s="37">
        <v>80410</v>
      </c>
      <c r="C42" s="37">
        <v>80410</v>
      </c>
      <c r="D42" s="37">
        <v>62050.99</v>
      </c>
    </row>
    <row r="43" spans="1:6" x14ac:dyDescent="0.25">
      <c r="A43" s="24" t="s">
        <v>37</v>
      </c>
      <c r="B43" s="37">
        <v>253590</v>
      </c>
      <c r="C43" s="37">
        <v>253590</v>
      </c>
      <c r="D43" s="37">
        <v>175700.77</v>
      </c>
    </row>
    <row r="44" spans="1:6" x14ac:dyDescent="0.25">
      <c r="A44" s="24" t="s">
        <v>38</v>
      </c>
      <c r="B44" s="37">
        <v>88500</v>
      </c>
      <c r="C44" s="37">
        <v>88500</v>
      </c>
      <c r="D44" s="37">
        <v>84384.71</v>
      </c>
    </row>
    <row r="45" spans="1:6" x14ac:dyDescent="0.25">
      <c r="A45" s="24" t="s">
        <v>39</v>
      </c>
      <c r="B45" s="37">
        <v>58421</v>
      </c>
      <c r="C45" s="37">
        <v>58421</v>
      </c>
      <c r="D45" s="37">
        <v>57381.26</v>
      </c>
    </row>
    <row r="46" spans="1:6" x14ac:dyDescent="0.25">
      <c r="A46" s="24" t="s">
        <v>40</v>
      </c>
      <c r="B46" s="37">
        <v>14500</v>
      </c>
      <c r="C46" s="37">
        <v>14500</v>
      </c>
      <c r="D46" s="37">
        <v>8402</v>
      </c>
      <c r="F46" s="37"/>
    </row>
    <row r="47" spans="1:6" x14ac:dyDescent="0.25">
      <c r="A47" s="24" t="s">
        <v>41</v>
      </c>
      <c r="B47" s="37">
        <v>153759</v>
      </c>
      <c r="C47" s="37">
        <v>153759</v>
      </c>
      <c r="D47" s="37">
        <v>153715.28</v>
      </c>
    </row>
    <row r="48" spans="1:6" x14ac:dyDescent="0.25">
      <c r="A48" s="24" t="s">
        <v>48</v>
      </c>
      <c r="B48" s="37">
        <v>53250</v>
      </c>
      <c r="C48" s="37">
        <f>53250+22485</f>
        <v>75735</v>
      </c>
      <c r="D48" s="37">
        <v>69665.509999999995</v>
      </c>
    </row>
    <row r="49" spans="1:5" x14ac:dyDescent="0.25">
      <c r="A49" s="25" t="s">
        <v>42</v>
      </c>
      <c r="B49" s="41">
        <f>SUM(B36:B48)</f>
        <v>1750000</v>
      </c>
      <c r="C49" s="41">
        <f>SUM(C36:C48)</f>
        <v>1772485</v>
      </c>
      <c r="D49" s="41">
        <f>SUM(D36:D48)</f>
        <v>1539174.27</v>
      </c>
      <c r="E49" s="38"/>
    </row>
    <row r="50" spans="1:5" x14ac:dyDescent="0.25">
      <c r="A50" s="43"/>
      <c r="B50" s="44"/>
      <c r="C50" s="44"/>
      <c r="D50" s="44"/>
    </row>
    <row r="51" spans="1:5" ht="31.5" x14ac:dyDescent="0.25">
      <c r="A51" s="26" t="s">
        <v>81</v>
      </c>
      <c r="B51" s="42" t="s">
        <v>28</v>
      </c>
      <c r="C51" s="42" t="s">
        <v>29</v>
      </c>
      <c r="D51" s="41" t="s">
        <v>5</v>
      </c>
    </row>
    <row r="52" spans="1:5" x14ac:dyDescent="0.25">
      <c r="A52" s="24" t="s">
        <v>30</v>
      </c>
      <c r="B52" s="37">
        <v>4000</v>
      </c>
      <c r="C52" s="37">
        <v>4000</v>
      </c>
      <c r="D52" s="37">
        <v>0</v>
      </c>
    </row>
    <row r="53" spans="1:5" x14ac:dyDescent="0.25">
      <c r="A53" s="24" t="s">
        <v>31</v>
      </c>
      <c r="B53" s="37">
        <v>35500</v>
      </c>
      <c r="C53" s="37">
        <v>35500</v>
      </c>
      <c r="D53" s="37">
        <v>28890.39</v>
      </c>
    </row>
    <row r="54" spans="1:5" x14ac:dyDescent="0.25">
      <c r="A54" s="24" t="s">
        <v>33</v>
      </c>
      <c r="B54" s="37">
        <v>40000</v>
      </c>
      <c r="C54" s="37">
        <v>40000</v>
      </c>
      <c r="D54" s="37">
        <v>37651.89</v>
      </c>
    </row>
    <row r="55" spans="1:5" x14ac:dyDescent="0.25">
      <c r="A55" s="24" t="s">
        <v>35</v>
      </c>
      <c r="B55" s="37">
        <v>1500</v>
      </c>
      <c r="C55" s="37">
        <v>1500</v>
      </c>
      <c r="D55" s="37">
        <v>0</v>
      </c>
    </row>
    <row r="56" spans="1:5" x14ac:dyDescent="0.25">
      <c r="A56" s="24" t="s">
        <v>36</v>
      </c>
      <c r="B56" s="37">
        <v>40000</v>
      </c>
      <c r="C56" s="37">
        <v>40000</v>
      </c>
      <c r="D56" s="37">
        <v>40000</v>
      </c>
    </row>
    <row r="57" spans="1:5" x14ac:dyDescent="0.25">
      <c r="A57" s="24" t="s">
        <v>37</v>
      </c>
      <c r="B57" s="37">
        <v>10000</v>
      </c>
      <c r="C57" s="37">
        <v>10000</v>
      </c>
      <c r="D57" s="37">
        <v>0</v>
      </c>
    </row>
    <row r="58" spans="1:5" x14ac:dyDescent="0.25">
      <c r="A58" s="24" t="s">
        <v>38</v>
      </c>
      <c r="B58" s="37">
        <v>14990</v>
      </c>
      <c r="C58" s="37">
        <v>14990</v>
      </c>
      <c r="D58" s="37">
        <v>13673.24</v>
      </c>
    </row>
    <row r="59" spans="1:5" x14ac:dyDescent="0.25">
      <c r="A59" s="24" t="s">
        <v>39</v>
      </c>
      <c r="B59" s="37">
        <v>10000</v>
      </c>
      <c r="C59" s="37">
        <v>10000</v>
      </c>
      <c r="D59" s="37">
        <v>9990.19</v>
      </c>
    </row>
    <row r="60" spans="1:5" x14ac:dyDescent="0.25">
      <c r="A60" s="24" t="s">
        <v>40</v>
      </c>
      <c r="B60" s="37">
        <v>9000</v>
      </c>
      <c r="C60" s="37">
        <v>9000</v>
      </c>
      <c r="D60" s="37">
        <v>7448.86</v>
      </c>
    </row>
    <row r="61" spans="1:5" x14ac:dyDescent="0.25">
      <c r="A61" s="25" t="s">
        <v>43</v>
      </c>
      <c r="B61" s="41">
        <f>SUM(B52:B60)</f>
        <v>164990</v>
      </c>
      <c r="C61" s="41">
        <f>SUM(C52:C60)</f>
        <v>164990</v>
      </c>
      <c r="D61" s="41">
        <f>SUM(D52:D60)</f>
        <v>137654.57</v>
      </c>
      <c r="E61" s="38"/>
    </row>
    <row r="62" spans="1:5" x14ac:dyDescent="0.25">
      <c r="A62" s="25" t="s">
        <v>44</v>
      </c>
      <c r="B62" s="41">
        <f>B49+B61</f>
        <v>1914990</v>
      </c>
      <c r="C62" s="41">
        <f>SUM(C61)</f>
        <v>164990</v>
      </c>
      <c r="D62" s="41">
        <v>0</v>
      </c>
    </row>
    <row r="63" spans="1:5" x14ac:dyDescent="0.25">
      <c r="A63" s="25" t="s">
        <v>45</v>
      </c>
      <c r="B63" s="41">
        <v>19881.5</v>
      </c>
      <c r="C63" s="41">
        <v>19881.5</v>
      </c>
      <c r="D63" s="41">
        <v>0</v>
      </c>
    </row>
    <row r="64" spans="1:5" x14ac:dyDescent="0.25">
      <c r="A64" s="25" t="s">
        <v>90</v>
      </c>
      <c r="B64" s="41">
        <v>157.74</v>
      </c>
      <c r="C64" s="41">
        <v>157.74</v>
      </c>
      <c r="D64" s="41">
        <v>0</v>
      </c>
    </row>
    <row r="65" spans="1:4" x14ac:dyDescent="0.25">
      <c r="A65" s="25" t="s">
        <v>46</v>
      </c>
      <c r="B65" s="41">
        <f>B49+B61+B63+B64</f>
        <v>1935029.24</v>
      </c>
      <c r="C65" s="41">
        <f>C49+C61+C63</f>
        <v>1957356.5</v>
      </c>
      <c r="D65" s="41">
        <f>D49+D61+D63</f>
        <v>1676828.84</v>
      </c>
    </row>
    <row r="66" spans="1:4" x14ac:dyDescent="0.25">
      <c r="A66" s="45"/>
      <c r="B66" s="46"/>
      <c r="C66" s="47" t="s">
        <v>14</v>
      </c>
      <c r="D66" s="41">
        <f>D65/C65%</f>
        <v>85.668034412739843</v>
      </c>
    </row>
    <row r="70" spans="1:4" ht="31.5" x14ac:dyDescent="0.25">
      <c r="A70" s="26" t="s">
        <v>82</v>
      </c>
      <c r="B70" s="42" t="s">
        <v>28</v>
      </c>
      <c r="C70" s="42" t="s">
        <v>29</v>
      </c>
      <c r="D70" s="41" t="s">
        <v>5</v>
      </c>
    </row>
    <row r="71" spans="1:4" x14ac:dyDescent="0.25">
      <c r="A71" s="24" t="s">
        <v>33</v>
      </c>
      <c r="B71" s="37">
        <v>189200</v>
      </c>
      <c r="C71" s="37">
        <v>189200</v>
      </c>
      <c r="D71" s="37">
        <v>133269.35999999999</v>
      </c>
    </row>
    <row r="72" spans="1:4" x14ac:dyDescent="0.25">
      <c r="A72" s="24" t="s">
        <v>47</v>
      </c>
      <c r="B72" s="37">
        <v>28800</v>
      </c>
      <c r="C72" s="37">
        <v>28800</v>
      </c>
      <c r="D72" s="37">
        <v>22895.43</v>
      </c>
    </row>
    <row r="73" spans="1:4" x14ac:dyDescent="0.25">
      <c r="A73" s="24" t="s">
        <v>40</v>
      </c>
      <c r="B73" s="37">
        <v>2000</v>
      </c>
      <c r="C73" s="37">
        <v>2000</v>
      </c>
      <c r="D73" s="37">
        <v>1718.48</v>
      </c>
    </row>
    <row r="74" spans="1:4" x14ac:dyDescent="0.25">
      <c r="A74" s="24" t="s">
        <v>41</v>
      </c>
      <c r="B74" s="37">
        <v>15000</v>
      </c>
      <c r="C74" s="37">
        <v>15000</v>
      </c>
      <c r="D74" s="37">
        <v>9956.3700000000008</v>
      </c>
    </row>
    <row r="75" spans="1:4" x14ac:dyDescent="0.25">
      <c r="A75" s="24" t="s">
        <v>48</v>
      </c>
      <c r="B75" s="37">
        <v>15000</v>
      </c>
      <c r="C75" s="37">
        <v>15000</v>
      </c>
      <c r="D75" s="37">
        <v>11981.91</v>
      </c>
    </row>
    <row r="76" spans="1:4" x14ac:dyDescent="0.25">
      <c r="A76" s="25" t="s">
        <v>4</v>
      </c>
      <c r="B76" s="41">
        <f>SUM(B71:B75)</f>
        <v>250000</v>
      </c>
      <c r="C76" s="41">
        <f>SUM(C71:C75)</f>
        <v>250000</v>
      </c>
      <c r="D76" s="41">
        <f>SUM(D71:D75)</f>
        <v>179821.55</v>
      </c>
    </row>
    <row r="77" spans="1:4" x14ac:dyDescent="0.25">
      <c r="A77" s="25" t="s">
        <v>95</v>
      </c>
      <c r="B77" s="41">
        <v>50000</v>
      </c>
      <c r="C77" s="41">
        <v>50000</v>
      </c>
      <c r="D77" s="41">
        <v>27981.71</v>
      </c>
    </row>
    <row r="78" spans="1:4" x14ac:dyDescent="0.25">
      <c r="A78" s="25" t="s">
        <v>49</v>
      </c>
      <c r="B78" s="41">
        <f>SUM(B76:B77)</f>
        <v>300000</v>
      </c>
      <c r="C78" s="41">
        <f>SUM(C76:C77)</f>
        <v>300000</v>
      </c>
      <c r="D78" s="41">
        <f>SUM(D76:D77)</f>
        <v>207803.25999999998</v>
      </c>
    </row>
    <row r="79" spans="1:4" x14ac:dyDescent="0.25">
      <c r="A79" s="43"/>
      <c r="B79" s="44"/>
      <c r="C79" s="48" t="s">
        <v>14</v>
      </c>
      <c r="D79" s="41">
        <f>D78/C78%</f>
        <v>69.267753333333332</v>
      </c>
    </row>
    <row r="84" spans="1:4" ht="31.5" x14ac:dyDescent="0.25">
      <c r="A84" s="26" t="s">
        <v>83</v>
      </c>
      <c r="B84" s="42" t="s">
        <v>28</v>
      </c>
      <c r="C84" s="42" t="s">
        <v>29</v>
      </c>
      <c r="D84" s="41" t="s">
        <v>5</v>
      </c>
    </row>
    <row r="85" spans="1:4" x14ac:dyDescent="0.25">
      <c r="A85" s="24" t="s">
        <v>33</v>
      </c>
      <c r="B85" s="37">
        <v>70000</v>
      </c>
      <c r="C85" s="37">
        <v>70000</v>
      </c>
      <c r="D85" s="37">
        <v>61385</v>
      </c>
    </row>
    <row r="86" spans="1:4" x14ac:dyDescent="0.25">
      <c r="A86" s="24" t="s">
        <v>50</v>
      </c>
      <c r="B86" s="37">
        <v>200000</v>
      </c>
      <c r="C86" s="37">
        <v>200000</v>
      </c>
      <c r="D86" s="37">
        <v>174678.7</v>
      </c>
    </row>
    <row r="87" spans="1:4" x14ac:dyDescent="0.25">
      <c r="A87" s="24" t="s">
        <v>37</v>
      </c>
      <c r="B87" s="37">
        <v>80000</v>
      </c>
      <c r="C87" s="37">
        <v>80000</v>
      </c>
      <c r="D87" s="37">
        <v>80000</v>
      </c>
    </row>
    <row r="88" spans="1:4" x14ac:dyDescent="0.25">
      <c r="A88" s="24" t="s">
        <v>51</v>
      </c>
      <c r="B88" s="37">
        <v>50000</v>
      </c>
      <c r="C88" s="37">
        <v>50000</v>
      </c>
      <c r="D88" s="37">
        <v>50000</v>
      </c>
    </row>
    <row r="89" spans="1:4" x14ac:dyDescent="0.25">
      <c r="A89" s="24" t="s">
        <v>41</v>
      </c>
      <c r="B89" s="37">
        <v>150000</v>
      </c>
      <c r="C89" s="37">
        <v>150000</v>
      </c>
      <c r="D89" s="37">
        <v>148549.16</v>
      </c>
    </row>
    <row r="90" spans="1:4" x14ac:dyDescent="0.25">
      <c r="A90" s="24" t="s">
        <v>52</v>
      </c>
      <c r="B90" s="37">
        <v>150000</v>
      </c>
      <c r="C90" s="41">
        <v>127515</v>
      </c>
      <c r="D90" s="37">
        <v>127370</v>
      </c>
    </row>
    <row r="91" spans="1:4" x14ac:dyDescent="0.25">
      <c r="A91" s="25" t="s">
        <v>53</v>
      </c>
      <c r="B91" s="41">
        <f>SUM(B85:B90)</f>
        <v>700000</v>
      </c>
      <c r="C91" s="41">
        <f>SUM(C85:C90)</f>
        <v>677515</v>
      </c>
      <c r="D91" s="41">
        <f>SUM(D85:D90)</f>
        <v>641982.86</v>
      </c>
    </row>
    <row r="92" spans="1:4" x14ac:dyDescent="0.25">
      <c r="A92" s="49"/>
      <c r="B92" s="50"/>
      <c r="C92" s="50"/>
      <c r="D92" s="50"/>
    </row>
    <row r="93" spans="1:4" ht="31.5" x14ac:dyDescent="0.25">
      <c r="A93" s="51" t="s">
        <v>84</v>
      </c>
      <c r="B93" s="42" t="s">
        <v>28</v>
      </c>
      <c r="C93" s="42" t="s">
        <v>29</v>
      </c>
      <c r="D93" s="41" t="s">
        <v>5</v>
      </c>
    </row>
    <row r="94" spans="1:4" x14ac:dyDescent="0.25">
      <c r="A94" s="24" t="s">
        <v>54</v>
      </c>
      <c r="B94" s="37">
        <v>10000</v>
      </c>
      <c r="C94" s="37">
        <v>10000</v>
      </c>
      <c r="D94" s="37">
        <v>8040</v>
      </c>
    </row>
    <row r="95" spans="1:4" x14ac:dyDescent="0.25">
      <c r="A95" s="24" t="s">
        <v>33</v>
      </c>
      <c r="B95" s="37">
        <v>7000</v>
      </c>
      <c r="C95" s="37">
        <v>7000</v>
      </c>
      <c r="D95" s="37">
        <v>0</v>
      </c>
    </row>
    <row r="96" spans="1:4" x14ac:dyDescent="0.25">
      <c r="A96" s="24" t="s">
        <v>50</v>
      </c>
      <c r="B96" s="37">
        <v>180000</v>
      </c>
      <c r="C96" s="37">
        <v>180000</v>
      </c>
      <c r="D96" s="37">
        <v>46768.73</v>
      </c>
    </row>
    <row r="97" spans="1:11" x14ac:dyDescent="0.25">
      <c r="A97" s="24" t="s">
        <v>55</v>
      </c>
      <c r="B97" s="37">
        <v>3000</v>
      </c>
      <c r="C97" s="37">
        <v>3000</v>
      </c>
      <c r="D97" s="37">
        <v>3000</v>
      </c>
    </row>
    <row r="98" spans="1:11" x14ac:dyDescent="0.25">
      <c r="A98" s="24" t="s">
        <v>51</v>
      </c>
      <c r="B98" s="37">
        <v>50000</v>
      </c>
      <c r="C98" s="41">
        <v>35010</v>
      </c>
      <c r="D98" s="37">
        <v>35000</v>
      </c>
      <c r="E98" s="38"/>
      <c r="K98" s="38"/>
    </row>
    <row r="99" spans="1:11" x14ac:dyDescent="0.25">
      <c r="A99" s="24" t="s">
        <v>56</v>
      </c>
      <c r="B99" s="37">
        <v>150000</v>
      </c>
      <c r="C99" s="37">
        <v>150000</v>
      </c>
      <c r="D99" s="37">
        <v>105250</v>
      </c>
    </row>
    <row r="100" spans="1:11" x14ac:dyDescent="0.25">
      <c r="A100" s="24"/>
      <c r="B100" s="37"/>
      <c r="C100" s="37"/>
      <c r="D100" s="37"/>
    </row>
    <row r="101" spans="1:11" x14ac:dyDescent="0.25">
      <c r="A101" s="25" t="s">
        <v>57</v>
      </c>
      <c r="B101" s="41">
        <f>SUM(B94:B100)</f>
        <v>400000</v>
      </c>
      <c r="C101" s="41">
        <f>SUM(C94:C100)</f>
        <v>385010</v>
      </c>
      <c r="D101" s="41">
        <f>SUM(D94:D100)</f>
        <v>198058.73</v>
      </c>
    </row>
    <row r="102" spans="1:11" x14ac:dyDescent="0.25">
      <c r="A102" s="25" t="s">
        <v>44</v>
      </c>
      <c r="B102" s="41">
        <f>B91+B101</f>
        <v>1100000</v>
      </c>
      <c r="C102" s="41">
        <f t="shared" ref="C102:D102" si="0">C91+C101</f>
        <v>1062525</v>
      </c>
      <c r="D102" s="41">
        <f t="shared" si="0"/>
        <v>840041.59</v>
      </c>
    </row>
    <row r="103" spans="1:11" x14ac:dyDescent="0.25">
      <c r="A103" s="43"/>
      <c r="B103" s="44"/>
      <c r="C103" s="48" t="s">
        <v>14</v>
      </c>
      <c r="D103" s="41">
        <f>D102/C102%</f>
        <v>79.060877626408782</v>
      </c>
    </row>
    <row r="104" spans="1:11" x14ac:dyDescent="0.25">
      <c r="A104" s="43"/>
      <c r="B104" s="32"/>
      <c r="C104" s="32"/>
      <c r="D104" s="32"/>
    </row>
    <row r="105" spans="1:11" ht="31.5" x14ac:dyDescent="0.25">
      <c r="A105" s="26" t="s">
        <v>85</v>
      </c>
      <c r="B105" s="42" t="s">
        <v>28</v>
      </c>
      <c r="C105" s="42" t="s">
        <v>29</v>
      </c>
      <c r="D105" s="41" t="s">
        <v>5</v>
      </c>
    </row>
    <row r="106" spans="1:11" x14ac:dyDescent="0.25">
      <c r="A106" s="22" t="s">
        <v>58</v>
      </c>
      <c r="B106" s="52">
        <v>169256</v>
      </c>
      <c r="C106" s="52">
        <v>169256</v>
      </c>
      <c r="D106" s="52">
        <v>169256</v>
      </c>
    </row>
    <row r="107" spans="1:11" x14ac:dyDescent="0.25">
      <c r="A107" s="53" t="s">
        <v>59</v>
      </c>
      <c r="B107" s="54">
        <f>4442025+334</f>
        <v>4442359</v>
      </c>
      <c r="C107" s="54">
        <f>4442025+334</f>
        <v>4442359</v>
      </c>
      <c r="D107" s="37">
        <v>4439766.66</v>
      </c>
    </row>
    <row r="108" spans="1:11" x14ac:dyDescent="0.25">
      <c r="A108" s="22" t="s">
        <v>60</v>
      </c>
      <c r="B108" s="52">
        <f>60000-334</f>
        <v>59666</v>
      </c>
      <c r="C108" s="52">
        <f>60000-334</f>
        <v>59666</v>
      </c>
      <c r="D108" s="52">
        <f>30000+29666</f>
        <v>59666</v>
      </c>
    </row>
    <row r="109" spans="1:11" x14ac:dyDescent="0.25">
      <c r="A109" s="53" t="s">
        <v>61</v>
      </c>
      <c r="B109" s="55">
        <v>150000</v>
      </c>
      <c r="C109" s="55">
        <v>150000</v>
      </c>
      <c r="D109" s="37">
        <v>149281.43</v>
      </c>
    </row>
    <row r="110" spans="1:11" x14ac:dyDescent="0.25">
      <c r="A110" s="25" t="s">
        <v>4</v>
      </c>
      <c r="B110" s="41">
        <f>SUM(B106:B109)</f>
        <v>4821281</v>
      </c>
      <c r="C110" s="41">
        <f>SUM(C106:C109)</f>
        <v>4821281</v>
      </c>
      <c r="D110" s="41">
        <f>SUM(D106:D109)</f>
        <v>4817970.09</v>
      </c>
    </row>
    <row r="111" spans="1:11" ht="32.25" customHeight="1" x14ac:dyDescent="0.25">
      <c r="A111" s="56" t="s">
        <v>62</v>
      </c>
      <c r="B111" s="42" t="s">
        <v>28</v>
      </c>
      <c r="C111" s="42" t="s">
        <v>29</v>
      </c>
      <c r="D111" s="57" t="s">
        <v>5</v>
      </c>
    </row>
    <row r="112" spans="1:11" x14ac:dyDescent="0.25">
      <c r="A112" s="22" t="s">
        <v>58</v>
      </c>
      <c r="B112" s="52">
        <v>17397</v>
      </c>
      <c r="C112" s="52">
        <v>17397</v>
      </c>
      <c r="D112" s="52">
        <v>17397</v>
      </c>
    </row>
    <row r="113" spans="1:11" x14ac:dyDescent="0.25">
      <c r="A113" s="22" t="s">
        <v>63</v>
      </c>
      <c r="B113" s="52">
        <v>10000</v>
      </c>
      <c r="C113" s="52">
        <v>10000</v>
      </c>
      <c r="D113" s="52">
        <v>10000</v>
      </c>
    </row>
    <row r="114" spans="1:11" x14ac:dyDescent="0.25">
      <c r="A114" s="22" t="s">
        <v>64</v>
      </c>
      <c r="B114" s="52">
        <v>20000</v>
      </c>
      <c r="C114" s="52">
        <v>20000</v>
      </c>
      <c r="D114" s="52">
        <v>20000</v>
      </c>
    </row>
    <row r="115" spans="1:11" x14ac:dyDescent="0.25">
      <c r="A115" s="53" t="s">
        <v>65</v>
      </c>
      <c r="B115" s="55">
        <v>20000</v>
      </c>
      <c r="C115" s="55">
        <v>20000</v>
      </c>
      <c r="D115" s="52">
        <v>15561.1</v>
      </c>
    </row>
    <row r="116" spans="1:11" x14ac:dyDescent="0.25">
      <c r="A116" s="53" t="s">
        <v>86</v>
      </c>
      <c r="B116" s="52">
        <v>50000</v>
      </c>
      <c r="C116" s="52">
        <f>8580.27+41419.73</f>
        <v>50000</v>
      </c>
      <c r="D116" s="52">
        <v>50000</v>
      </c>
    </row>
    <row r="117" spans="1:11" x14ac:dyDescent="0.25">
      <c r="A117" s="22" t="s">
        <v>66</v>
      </c>
      <c r="B117" s="52">
        <v>35500</v>
      </c>
      <c r="C117" s="52">
        <v>35500</v>
      </c>
      <c r="D117" s="52">
        <v>15000</v>
      </c>
    </row>
    <row r="118" spans="1:11" x14ac:dyDescent="0.25">
      <c r="A118" s="22" t="s">
        <v>67</v>
      </c>
      <c r="B118" s="52">
        <v>35500</v>
      </c>
      <c r="C118" s="52">
        <v>35500</v>
      </c>
      <c r="D118" s="52">
        <v>25000</v>
      </c>
    </row>
    <row r="119" spans="1:11" x14ac:dyDescent="0.25">
      <c r="A119" s="22" t="s">
        <v>68</v>
      </c>
      <c r="B119" s="52">
        <v>14000</v>
      </c>
      <c r="C119" s="52">
        <v>14000</v>
      </c>
      <c r="D119" s="52">
        <v>4000</v>
      </c>
    </row>
    <row r="120" spans="1:11" x14ac:dyDescent="0.25">
      <c r="A120" s="22" t="s">
        <v>69</v>
      </c>
      <c r="B120" s="52">
        <v>15000</v>
      </c>
      <c r="C120" s="52">
        <v>15000</v>
      </c>
      <c r="D120" s="52">
        <v>5000</v>
      </c>
    </row>
    <row r="121" spans="1:11" x14ac:dyDescent="0.25">
      <c r="A121" s="22" t="s">
        <v>70</v>
      </c>
      <c r="B121" s="52">
        <v>40000</v>
      </c>
      <c r="C121" s="52">
        <v>40000</v>
      </c>
      <c r="D121" s="52">
        <v>25492.99</v>
      </c>
    </row>
    <row r="122" spans="1:11" x14ac:dyDescent="0.25">
      <c r="A122" s="22" t="s">
        <v>71</v>
      </c>
      <c r="B122" s="52">
        <v>370191</v>
      </c>
      <c r="C122" s="52">
        <v>370191</v>
      </c>
      <c r="D122" s="52">
        <v>365552.74</v>
      </c>
    </row>
    <row r="123" spans="1:11" x14ac:dyDescent="0.25">
      <c r="A123" s="25" t="s">
        <v>4</v>
      </c>
      <c r="B123" s="35">
        <f>SUM(B112:B122)</f>
        <v>627588</v>
      </c>
      <c r="C123" s="35">
        <f>SUM(C112:C122)</f>
        <v>627588</v>
      </c>
      <c r="D123" s="35">
        <f>SUM(D112:D122)</f>
        <v>553003.82999999996</v>
      </c>
      <c r="E123" s="38"/>
      <c r="K123" s="30"/>
    </row>
    <row r="124" spans="1:11" x14ac:dyDescent="0.25">
      <c r="A124" s="43"/>
      <c r="B124" s="34"/>
      <c r="C124" s="34"/>
      <c r="D124" s="34"/>
      <c r="K124" s="30"/>
    </row>
    <row r="125" spans="1:11" ht="24" customHeight="1" x14ac:dyDescent="0.25">
      <c r="A125" s="26" t="s">
        <v>72</v>
      </c>
      <c r="B125" s="35">
        <v>201564.74</v>
      </c>
      <c r="C125" s="35">
        <v>201564.74</v>
      </c>
      <c r="D125" s="35">
        <v>195193.8</v>
      </c>
      <c r="E125" s="38"/>
      <c r="G125" s="32"/>
      <c r="K125" s="30"/>
    </row>
    <row r="126" spans="1:11" x14ac:dyDescent="0.25">
      <c r="A126" s="25"/>
      <c r="B126" s="35"/>
      <c r="C126" s="35"/>
      <c r="D126" s="35"/>
      <c r="K126" s="30"/>
    </row>
    <row r="127" spans="1:11" x14ac:dyDescent="0.25">
      <c r="A127" s="58" t="s">
        <v>73</v>
      </c>
      <c r="B127" s="52">
        <v>700</v>
      </c>
      <c r="C127" s="52">
        <v>700</v>
      </c>
      <c r="D127" s="52">
        <v>0</v>
      </c>
      <c r="K127" s="30"/>
    </row>
    <row r="128" spans="1:11" x14ac:dyDescent="0.25">
      <c r="A128" s="58" t="s">
        <v>74</v>
      </c>
      <c r="B128" s="52">
        <f>140018.27+8.12</f>
        <v>140026.38999999998</v>
      </c>
      <c r="C128" s="52">
        <f>140018.27+8.12</f>
        <v>140026.38999999998</v>
      </c>
      <c r="D128" s="52">
        <v>123956.36</v>
      </c>
      <c r="K128" s="30"/>
    </row>
    <row r="129" spans="1:11" x14ac:dyDescent="0.25">
      <c r="A129" s="58" t="s">
        <v>75</v>
      </c>
      <c r="B129" s="52">
        <v>2440</v>
      </c>
      <c r="C129" s="52">
        <v>2440</v>
      </c>
      <c r="D129" s="52">
        <v>0</v>
      </c>
      <c r="K129" s="30"/>
    </row>
    <row r="130" spans="1:11" x14ac:dyDescent="0.25">
      <c r="A130" s="9" t="s">
        <v>76</v>
      </c>
      <c r="B130" s="35">
        <f>SUM(B127:B129)</f>
        <v>143166.38999999998</v>
      </c>
      <c r="C130" s="35">
        <f>SUM(C127:C129)</f>
        <v>143166.38999999998</v>
      </c>
      <c r="D130" s="52">
        <f>SUM(D127:D129)</f>
        <v>123956.36</v>
      </c>
      <c r="K130" s="30"/>
    </row>
    <row r="131" spans="1:11" x14ac:dyDescent="0.25">
      <c r="B131" s="30"/>
      <c r="C131" s="30"/>
      <c r="D131" s="30"/>
      <c r="K131" s="30"/>
    </row>
    <row r="132" spans="1:11" x14ac:dyDescent="0.25">
      <c r="A132" s="9" t="s">
        <v>96</v>
      </c>
      <c r="B132" s="10">
        <f>B110+B123+B125+B130</f>
        <v>5793600.1299999999</v>
      </c>
      <c r="C132" s="10">
        <f>C110+C123+C125+C130</f>
        <v>5793600.1299999999</v>
      </c>
      <c r="D132" s="10">
        <f>D110+D123+D125+D130</f>
        <v>5690124.0800000001</v>
      </c>
      <c r="K132" s="30"/>
    </row>
    <row r="133" spans="1:11" x14ac:dyDescent="0.25">
      <c r="C133" s="59" t="s">
        <v>14</v>
      </c>
      <c r="D133" s="35">
        <f>D132/C132%</f>
        <v>98.213959409035027</v>
      </c>
    </row>
    <row r="142" spans="1:11" x14ac:dyDescent="0.25">
      <c r="A142" s="21" t="s">
        <v>77</v>
      </c>
      <c r="B142" s="30"/>
    </row>
    <row r="143" spans="1:11" x14ac:dyDescent="0.25">
      <c r="A143" s="21" t="s">
        <v>78</v>
      </c>
      <c r="B143" s="30"/>
    </row>
    <row r="144" spans="1:11" x14ac:dyDescent="0.25">
      <c r="A144" s="53" t="s">
        <v>59</v>
      </c>
      <c r="B144" s="54">
        <v>1010358.7</v>
      </c>
    </row>
    <row r="145" spans="1:2" x14ac:dyDescent="0.25">
      <c r="A145" s="22" t="s">
        <v>63</v>
      </c>
      <c r="B145" s="52">
        <v>10000</v>
      </c>
    </row>
    <row r="146" spans="1:2" x14ac:dyDescent="0.25">
      <c r="A146" s="22" t="s">
        <v>64</v>
      </c>
      <c r="B146" s="52">
        <v>20000</v>
      </c>
    </row>
    <row r="147" spans="1:2" x14ac:dyDescent="0.25">
      <c r="A147" s="53" t="s">
        <v>65</v>
      </c>
      <c r="B147" s="55">
        <v>15561.1</v>
      </c>
    </row>
    <row r="148" spans="1:2" x14ac:dyDescent="0.25">
      <c r="A148" s="22" t="s">
        <v>101</v>
      </c>
      <c r="B148" s="52">
        <v>15000</v>
      </c>
    </row>
    <row r="149" spans="1:2" x14ac:dyDescent="0.25">
      <c r="A149" s="22" t="s">
        <v>108</v>
      </c>
      <c r="B149" s="52">
        <v>25000</v>
      </c>
    </row>
    <row r="150" spans="1:2" x14ac:dyDescent="0.25">
      <c r="A150" s="22" t="s">
        <v>102</v>
      </c>
      <c r="B150" s="52">
        <v>4000</v>
      </c>
    </row>
    <row r="151" spans="1:2" x14ac:dyDescent="0.25">
      <c r="A151" s="22" t="s">
        <v>105</v>
      </c>
      <c r="B151" s="52">
        <v>5000</v>
      </c>
    </row>
    <row r="152" spans="1:2" x14ac:dyDescent="0.25">
      <c r="A152" s="22" t="s">
        <v>103</v>
      </c>
      <c r="B152" s="52">
        <v>25492.99</v>
      </c>
    </row>
    <row r="153" spans="1:2" x14ac:dyDescent="0.25">
      <c r="A153" s="22" t="s">
        <v>104</v>
      </c>
      <c r="B153" s="52">
        <v>365552.74</v>
      </c>
    </row>
    <row r="154" spans="1:2" x14ac:dyDescent="0.25">
      <c r="A154" s="22" t="s">
        <v>98</v>
      </c>
      <c r="B154" s="52">
        <f>15000+31768.73</f>
        <v>46768.729999999996</v>
      </c>
    </row>
    <row r="155" spans="1:2" x14ac:dyDescent="0.25">
      <c r="A155" s="22" t="s">
        <v>99</v>
      </c>
      <c r="B155" s="52">
        <v>35000</v>
      </c>
    </row>
    <row r="156" spans="1:2" x14ac:dyDescent="0.25">
      <c r="A156" s="22" t="s">
        <v>107</v>
      </c>
      <c r="B156" s="60">
        <v>134433.09</v>
      </c>
    </row>
    <row r="157" spans="1:2" x14ac:dyDescent="0.25">
      <c r="A157" s="5" t="s">
        <v>106</v>
      </c>
      <c r="B157" s="52">
        <v>12478.3</v>
      </c>
    </row>
    <row r="158" spans="1:2" ht="31.5" x14ac:dyDescent="0.3">
      <c r="A158" s="9" t="s">
        <v>100</v>
      </c>
      <c r="B158" s="61">
        <f>SUM(B144:B157)</f>
        <v>1724645.6500000001</v>
      </c>
    </row>
  </sheetData>
  <mergeCells count="1">
    <mergeCell ref="A4:B4"/>
  </mergeCells>
  <pageMargins left="0" right="0" top="0" bottom="0" header="0" footer="0"/>
  <pageSetup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sqref="A1:I14"/>
    </sheetView>
  </sheetViews>
  <sheetFormatPr defaultRowHeight="15" x14ac:dyDescent="0.25"/>
  <cols>
    <col min="1" max="1" width="27.5703125" style="1" customWidth="1"/>
    <col min="2" max="2" width="13.7109375" style="1" customWidth="1"/>
    <col min="3" max="3" width="12.85546875" style="1" customWidth="1"/>
    <col min="4" max="4" width="11.28515625" style="1" customWidth="1"/>
    <col min="5" max="5" width="13.7109375" style="1" customWidth="1"/>
    <col min="6" max="6" width="13.28515625" style="1" customWidth="1"/>
    <col min="7" max="7" width="11.5703125" style="13" customWidth="1"/>
    <col min="8" max="8" width="10.85546875" style="13" customWidth="1"/>
    <col min="9" max="9" width="13.28515625" style="13" customWidth="1"/>
    <col min="10" max="10" width="9.140625" style="1"/>
    <col min="11" max="11" width="10.5703125" style="1" bestFit="1" customWidth="1"/>
    <col min="12" max="16384" width="9.140625" style="1"/>
  </cols>
  <sheetData>
    <row r="1" spans="1:9" ht="56.25" customHeight="1" x14ac:dyDescent="0.25">
      <c r="A1" s="86" t="s">
        <v>97</v>
      </c>
      <c r="B1" s="86"/>
      <c r="C1" s="86"/>
      <c r="D1" s="86"/>
      <c r="E1" s="86"/>
      <c r="F1" s="86"/>
      <c r="G1" s="8"/>
      <c r="H1" s="8"/>
      <c r="I1" s="8"/>
    </row>
    <row r="2" spans="1:9" ht="15.75" x14ac:dyDescent="0.25">
      <c r="A2" s="21"/>
      <c r="B2" s="7"/>
      <c r="C2" s="7"/>
      <c r="D2" s="7"/>
      <c r="E2" s="7"/>
      <c r="F2" s="7"/>
      <c r="G2" s="8"/>
      <c r="H2" s="8"/>
      <c r="I2" s="8"/>
    </row>
    <row r="3" spans="1:9" x14ac:dyDescent="0.25">
      <c r="A3" s="8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83" t="s">
        <v>5</v>
      </c>
      <c r="G3" s="84"/>
      <c r="H3" s="85"/>
      <c r="I3" s="2" t="s">
        <v>4</v>
      </c>
    </row>
    <row r="4" spans="1:9" ht="30.75" customHeight="1" x14ac:dyDescent="0.25">
      <c r="A4" s="82"/>
      <c r="B4" s="3">
        <v>10</v>
      </c>
      <c r="C4" s="3">
        <v>21</v>
      </c>
      <c r="D4" s="3" t="s">
        <v>6</v>
      </c>
      <c r="E4" s="3" t="s">
        <v>7</v>
      </c>
      <c r="F4" s="4">
        <v>10</v>
      </c>
      <c r="G4" s="11">
        <v>21</v>
      </c>
      <c r="H4" s="11" t="s">
        <v>6</v>
      </c>
      <c r="I4" s="12" t="s">
        <v>7</v>
      </c>
    </row>
    <row r="5" spans="1:9" ht="24.75" customHeight="1" x14ac:dyDescent="0.25">
      <c r="A5" s="28" t="s">
        <v>8</v>
      </c>
      <c r="B5" s="6">
        <v>4946848.03</v>
      </c>
      <c r="C5" s="6">
        <v>50000</v>
      </c>
      <c r="D5" s="6"/>
      <c r="E5" s="6">
        <f>B5+C5</f>
        <v>4996848.03</v>
      </c>
      <c r="F5" s="6">
        <v>4524694.34</v>
      </c>
      <c r="G5" s="6">
        <v>0</v>
      </c>
      <c r="H5" s="6"/>
      <c r="I5" s="6">
        <f>F5+G5</f>
        <v>4524694.34</v>
      </c>
    </row>
    <row r="6" spans="1:9" ht="21.75" customHeight="1" x14ac:dyDescent="0.25">
      <c r="A6" s="28" t="s">
        <v>9</v>
      </c>
      <c r="B6" s="6">
        <v>1772485</v>
      </c>
      <c r="C6" s="6">
        <v>164990</v>
      </c>
      <c r="D6" s="6"/>
      <c r="E6" s="6">
        <f t="shared" ref="E6:E10" si="0">B6+C6</f>
        <v>1937475</v>
      </c>
      <c r="F6" s="6">
        <v>1539174.27</v>
      </c>
      <c r="G6" s="6">
        <v>137654.57</v>
      </c>
      <c r="H6" s="6"/>
      <c r="I6" s="6">
        <f t="shared" ref="I6:I10" si="1">F6+G6</f>
        <v>1676828.84</v>
      </c>
    </row>
    <row r="7" spans="1:9" ht="27.75" customHeight="1" x14ac:dyDescent="0.25">
      <c r="A7" s="28" t="s">
        <v>91</v>
      </c>
      <c r="B7" s="6">
        <v>0</v>
      </c>
      <c r="C7" s="6">
        <v>0</v>
      </c>
      <c r="D7" s="6">
        <v>0</v>
      </c>
      <c r="E7" s="6">
        <v>20039.240000000002</v>
      </c>
      <c r="F7" s="6">
        <v>0</v>
      </c>
      <c r="G7" s="6">
        <v>0</v>
      </c>
      <c r="H7" s="6">
        <v>0</v>
      </c>
      <c r="I7" s="6">
        <v>0</v>
      </c>
    </row>
    <row r="8" spans="1:9" ht="31.5" x14ac:dyDescent="0.25">
      <c r="A8" s="27" t="s">
        <v>93</v>
      </c>
      <c r="B8" s="2">
        <f>SUM(B6:B7)</f>
        <v>1772485</v>
      </c>
      <c r="C8" s="2">
        <f>SUM(C6:C7)</f>
        <v>164990</v>
      </c>
      <c r="D8" s="2">
        <v>0</v>
      </c>
      <c r="E8" s="2">
        <f>SUM(E6:E7)</f>
        <v>1957514.24</v>
      </c>
      <c r="F8" s="2">
        <f>SUM(F6:F7)</f>
        <v>1539174.27</v>
      </c>
      <c r="G8" s="2">
        <f>G6+G7</f>
        <v>137654.57</v>
      </c>
      <c r="H8" s="2"/>
      <c r="I8" s="2">
        <f>SUM(I6:I7)</f>
        <v>1676828.84</v>
      </c>
    </row>
    <row r="9" spans="1:9" ht="23.25" customHeight="1" x14ac:dyDescent="0.25">
      <c r="A9" s="28" t="s">
        <v>10</v>
      </c>
      <c r="B9" s="6">
        <v>250000</v>
      </c>
      <c r="C9" s="6">
        <v>50000</v>
      </c>
      <c r="D9" s="6"/>
      <c r="E9" s="6">
        <f t="shared" si="0"/>
        <v>300000</v>
      </c>
      <c r="F9" s="6">
        <v>179821.55</v>
      </c>
      <c r="G9" s="6">
        <v>27981.71</v>
      </c>
      <c r="H9" s="6"/>
      <c r="I9" s="6">
        <f t="shared" si="1"/>
        <v>207803.25999999998</v>
      </c>
    </row>
    <row r="10" spans="1:9" ht="23.25" customHeight="1" x14ac:dyDescent="0.25">
      <c r="A10" s="28" t="s">
        <v>11</v>
      </c>
      <c r="B10" s="6">
        <v>677515</v>
      </c>
      <c r="C10" s="6">
        <v>400000</v>
      </c>
      <c r="D10" s="6"/>
      <c r="E10" s="6">
        <f t="shared" si="0"/>
        <v>1077515</v>
      </c>
      <c r="F10" s="6">
        <v>641982.86</v>
      </c>
      <c r="G10" s="6">
        <v>198058.73</v>
      </c>
      <c r="H10" s="6"/>
      <c r="I10" s="6">
        <f t="shared" si="1"/>
        <v>840041.59</v>
      </c>
    </row>
    <row r="11" spans="1:9" ht="21.75" customHeight="1" x14ac:dyDescent="0.25">
      <c r="A11" s="28" t="s">
        <v>12</v>
      </c>
      <c r="B11" s="6">
        <v>4821281</v>
      </c>
      <c r="C11" s="6">
        <v>627588</v>
      </c>
      <c r="D11" s="6">
        <v>201564.74</v>
      </c>
      <c r="E11" s="6">
        <f>B11+C11+D11</f>
        <v>5650433.7400000002</v>
      </c>
      <c r="F11" s="6">
        <v>4817970.09</v>
      </c>
      <c r="G11" s="6">
        <v>553003.82999999996</v>
      </c>
      <c r="H11" s="6">
        <v>195193.8</v>
      </c>
      <c r="I11" s="6">
        <f>F11+G11+H11</f>
        <v>5566167.7199999997</v>
      </c>
    </row>
    <row r="12" spans="1:9" ht="51" customHeight="1" x14ac:dyDescent="0.25">
      <c r="A12" s="28" t="s">
        <v>92</v>
      </c>
      <c r="B12" s="6"/>
      <c r="C12" s="6"/>
      <c r="D12" s="6"/>
      <c r="E12" s="2">
        <v>143166.39000000001</v>
      </c>
      <c r="F12" s="6">
        <v>0</v>
      </c>
      <c r="G12" s="6">
        <v>0</v>
      </c>
      <c r="H12" s="6">
        <v>0</v>
      </c>
      <c r="I12" s="6">
        <v>123956.36</v>
      </c>
    </row>
    <row r="13" spans="1:9" ht="31.5" x14ac:dyDescent="0.25">
      <c r="A13" s="27" t="s">
        <v>94</v>
      </c>
      <c r="B13" s="2">
        <f t="shared" ref="B13:I13" si="2">SUM(B11:B12)</f>
        <v>4821281</v>
      </c>
      <c r="C13" s="2">
        <f t="shared" si="2"/>
        <v>627588</v>
      </c>
      <c r="D13" s="2">
        <f t="shared" si="2"/>
        <v>201564.74</v>
      </c>
      <c r="E13" s="2">
        <f t="shared" si="2"/>
        <v>5793600.1299999999</v>
      </c>
      <c r="F13" s="2">
        <f t="shared" si="2"/>
        <v>4817970.09</v>
      </c>
      <c r="G13" s="2">
        <f t="shared" si="2"/>
        <v>553003.82999999996</v>
      </c>
      <c r="H13" s="2">
        <f t="shared" si="2"/>
        <v>195193.8</v>
      </c>
      <c r="I13" s="2">
        <f t="shared" si="2"/>
        <v>5690124.0800000001</v>
      </c>
    </row>
    <row r="14" spans="1:9" ht="15.75" x14ac:dyDescent="0.25">
      <c r="A14" s="27" t="s">
        <v>13</v>
      </c>
      <c r="B14" s="2">
        <f>B5+B8+B9+B10+B13</f>
        <v>12468129.030000001</v>
      </c>
      <c r="C14" s="2">
        <f>C5+C8+C9+C10+C13</f>
        <v>1292578</v>
      </c>
      <c r="D14" s="2">
        <f>D13</f>
        <v>201564.74</v>
      </c>
      <c r="E14" s="2">
        <f>E5+E8+E9+E10+E13</f>
        <v>14125477.4</v>
      </c>
      <c r="F14" s="2">
        <f>F5+F8+F9+F10+F13</f>
        <v>11703643.109999999</v>
      </c>
      <c r="G14" s="2">
        <f>G5+G8+G9+G10+G13</f>
        <v>916698.84</v>
      </c>
      <c r="H14" s="2">
        <f>SUM(H5:H11)</f>
        <v>195193.8</v>
      </c>
      <c r="I14" s="2">
        <f>I5+I8+I9+I10+I13</f>
        <v>12939492.109999999</v>
      </c>
    </row>
    <row r="15" spans="1:9" x14ac:dyDescent="0.25">
      <c r="A15" s="14"/>
      <c r="B15" s="15"/>
      <c r="C15" s="15"/>
      <c r="D15" s="15"/>
      <c r="E15" s="15"/>
      <c r="F15" s="15"/>
      <c r="G15" s="16"/>
      <c r="H15" s="17"/>
      <c r="I15" s="18"/>
    </row>
  </sheetData>
  <mergeCells count="3">
    <mergeCell ref="A3:A4"/>
    <mergeCell ref="F3:H3"/>
    <mergeCell ref="A1:F1"/>
  </mergeCells>
  <pageMargins left="0" right="0" top="0" bottom="0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43"/>
  <sheetViews>
    <sheetView topLeftCell="A10" workbookViewId="0">
      <selection activeCell="F19" sqref="F19"/>
    </sheetView>
  </sheetViews>
  <sheetFormatPr defaultRowHeight="15" x14ac:dyDescent="0.25"/>
  <cols>
    <col min="1" max="1" width="41.28515625" customWidth="1"/>
    <col min="2" max="2" width="18.42578125" customWidth="1"/>
    <col min="3" max="3" width="17.7109375" customWidth="1"/>
  </cols>
  <sheetData>
    <row r="2" spans="1:3" ht="15.75" x14ac:dyDescent="0.25">
      <c r="A2" s="62"/>
    </row>
    <row r="3" spans="1:3" x14ac:dyDescent="0.25">
      <c r="A3" s="63"/>
    </row>
    <row r="4" spans="1:3" ht="15.75" x14ac:dyDescent="0.25">
      <c r="A4" s="63" t="s">
        <v>109</v>
      </c>
    </row>
    <row r="5" spans="1:3" ht="15.75" thickBot="1" x14ac:dyDescent="0.3">
      <c r="A5" s="64"/>
    </row>
    <row r="6" spans="1:3" ht="39" thickBot="1" x14ac:dyDescent="0.3">
      <c r="A6" s="65" t="s">
        <v>110</v>
      </c>
      <c r="B6" s="66" t="s">
        <v>111</v>
      </c>
      <c r="C6" s="66" t="s">
        <v>112</v>
      </c>
    </row>
    <row r="7" spans="1:3" ht="15.75" thickBot="1" x14ac:dyDescent="0.3">
      <c r="A7" s="67" t="s">
        <v>113</v>
      </c>
      <c r="B7" s="68">
        <v>6</v>
      </c>
      <c r="C7" s="69">
        <v>1830</v>
      </c>
    </row>
    <row r="8" spans="1:3" ht="15.75" thickBot="1" x14ac:dyDescent="0.3">
      <c r="A8" s="67" t="s">
        <v>114</v>
      </c>
      <c r="B8" s="68">
        <v>6</v>
      </c>
      <c r="C8" s="69">
        <v>1020</v>
      </c>
    </row>
    <row r="9" spans="1:3" ht="15.75" thickBot="1" x14ac:dyDescent="0.3">
      <c r="A9" s="70" t="s">
        <v>115</v>
      </c>
      <c r="B9" s="71">
        <v>12</v>
      </c>
      <c r="C9" s="72">
        <v>2850</v>
      </c>
    </row>
    <row r="10" spans="1:3" x14ac:dyDescent="0.25">
      <c r="A10" s="73"/>
    </row>
    <row r="11" spans="1:3" x14ac:dyDescent="0.25">
      <c r="A11" s="74" t="s">
        <v>116</v>
      </c>
    </row>
    <row r="12" spans="1:3" x14ac:dyDescent="0.25">
      <c r="A12" s="74" t="s">
        <v>117</v>
      </c>
    </row>
    <row r="13" spans="1:3" x14ac:dyDescent="0.25">
      <c r="A13" s="63" t="s">
        <v>118</v>
      </c>
    </row>
    <row r="14" spans="1:3" ht="16.5" thickBot="1" x14ac:dyDescent="0.3">
      <c r="A14" s="62" t="s">
        <v>119</v>
      </c>
    </row>
    <row r="15" spans="1:3" ht="27.75" customHeight="1" thickBot="1" x14ac:dyDescent="0.3">
      <c r="A15" s="65" t="s">
        <v>120</v>
      </c>
      <c r="B15" s="66" t="s">
        <v>121</v>
      </c>
      <c r="C15" s="66" t="s">
        <v>112</v>
      </c>
    </row>
    <row r="16" spans="1:3" ht="15.75" thickBot="1" x14ac:dyDescent="0.3">
      <c r="A16" s="67" t="s">
        <v>113</v>
      </c>
      <c r="B16" s="68">
        <v>38</v>
      </c>
      <c r="C16" s="69">
        <v>7200</v>
      </c>
    </row>
    <row r="17" spans="1:3" ht="15.75" thickBot="1" x14ac:dyDescent="0.3">
      <c r="A17" s="67" t="s">
        <v>114</v>
      </c>
      <c r="B17" s="68">
        <v>30</v>
      </c>
      <c r="C17" s="69">
        <v>5000</v>
      </c>
    </row>
    <row r="18" spans="1:3" ht="15.75" thickBot="1" x14ac:dyDescent="0.3">
      <c r="A18" s="70" t="s">
        <v>115</v>
      </c>
      <c r="B18" s="71">
        <v>68</v>
      </c>
      <c r="C18" s="72">
        <v>12200</v>
      </c>
    </row>
    <row r="19" spans="1:3" x14ac:dyDescent="0.25">
      <c r="A19" s="63"/>
    </row>
    <row r="20" spans="1:3" x14ac:dyDescent="0.25">
      <c r="A20" s="63" t="s">
        <v>122</v>
      </c>
    </row>
    <row r="21" spans="1:3" x14ac:dyDescent="0.25">
      <c r="A21" s="63" t="s">
        <v>123</v>
      </c>
    </row>
    <row r="22" spans="1:3" x14ac:dyDescent="0.25">
      <c r="A22" s="63" t="s">
        <v>124</v>
      </c>
    </row>
    <row r="23" spans="1:3" x14ac:dyDescent="0.25">
      <c r="A23" s="63" t="s">
        <v>125</v>
      </c>
    </row>
    <row r="24" spans="1:3" ht="15.75" x14ac:dyDescent="0.25">
      <c r="A24" s="62"/>
    </row>
    <row r="25" spans="1:3" ht="15.75" x14ac:dyDescent="0.25">
      <c r="A25" s="62" t="s">
        <v>126</v>
      </c>
    </row>
    <row r="26" spans="1:3" x14ac:dyDescent="0.25">
      <c r="A26" s="63" t="s">
        <v>127</v>
      </c>
    </row>
    <row r="27" spans="1:3" x14ac:dyDescent="0.25">
      <c r="A27" s="63"/>
    </row>
    <row r="28" spans="1:3" ht="15.75" x14ac:dyDescent="0.25">
      <c r="A28" s="62" t="s">
        <v>128</v>
      </c>
    </row>
    <row r="29" spans="1:3" x14ac:dyDescent="0.25">
      <c r="A29" s="63" t="s">
        <v>129</v>
      </c>
    </row>
    <row r="30" spans="1:3" x14ac:dyDescent="0.25">
      <c r="A30" s="73"/>
    </row>
    <row r="31" spans="1:3" ht="15.75" x14ac:dyDescent="0.25">
      <c r="A31" s="62" t="s">
        <v>130</v>
      </c>
    </row>
    <row r="32" spans="1:3" x14ac:dyDescent="0.25">
      <c r="A32" s="63" t="s">
        <v>131</v>
      </c>
    </row>
    <row r="33" spans="1:1" x14ac:dyDescent="0.25">
      <c r="A33" s="73"/>
    </row>
    <row r="34" spans="1:1" ht="15.75" x14ac:dyDescent="0.25">
      <c r="A34" s="62" t="s">
        <v>132</v>
      </c>
    </row>
    <row r="35" spans="1:1" x14ac:dyDescent="0.25">
      <c r="A35" s="63" t="s">
        <v>133</v>
      </c>
    </row>
    <row r="36" spans="1:1" x14ac:dyDescent="0.25">
      <c r="A36" s="63"/>
    </row>
    <row r="37" spans="1:1" ht="15.75" x14ac:dyDescent="0.25">
      <c r="A37" s="62" t="s">
        <v>134</v>
      </c>
    </row>
    <row r="38" spans="1:1" ht="15.75" x14ac:dyDescent="0.25">
      <c r="A38" s="62"/>
    </row>
    <row r="39" spans="1:1" ht="15.75" x14ac:dyDescent="0.25">
      <c r="A39" s="75" t="s">
        <v>135</v>
      </c>
    </row>
    <row r="40" spans="1:1" ht="15.75" x14ac:dyDescent="0.25">
      <c r="A40" s="76" t="s">
        <v>136</v>
      </c>
    </row>
    <row r="41" spans="1:1" x14ac:dyDescent="0.25">
      <c r="A41" s="74" t="s">
        <v>137</v>
      </c>
    </row>
    <row r="42" spans="1:1" x14ac:dyDescent="0.25">
      <c r="A42" s="77" t="s">
        <v>138</v>
      </c>
    </row>
    <row r="43" spans="1:1" x14ac:dyDescent="0.25">
      <c r="A43" s="78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8" sqref="C28"/>
    </sheetView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 shtator 2025</vt:lpstr>
      <vt:lpstr>Tabela 1</vt:lpstr>
      <vt:lpstr>Subv.barazia gjinore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2025-10-03T09:44:42Z</dcterms:modified>
</cp:coreProperties>
</file>