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72" i="1" l="1"/>
  <c r="D172" i="1" s="1"/>
  <c r="B172" i="1"/>
  <c r="D171" i="1"/>
  <c r="D170" i="1"/>
  <c r="B170" i="1"/>
  <c r="D169" i="1"/>
  <c r="C167" i="1"/>
  <c r="D167" i="1" s="1"/>
  <c r="B167" i="1"/>
  <c r="D166" i="1"/>
  <c r="D165" i="1"/>
  <c r="D164" i="1"/>
  <c r="D163" i="1"/>
  <c r="D162" i="1"/>
  <c r="C158" i="1"/>
  <c r="D158" i="1" s="1"/>
  <c r="B158" i="1"/>
  <c r="D157" i="1"/>
  <c r="B156" i="1"/>
  <c r="D156" i="1" s="1"/>
  <c r="D155" i="1"/>
  <c r="D154" i="1"/>
  <c r="B153" i="1"/>
  <c r="D153" i="1" s="1"/>
  <c r="D152" i="1"/>
  <c r="D151" i="1"/>
  <c r="C146" i="1"/>
  <c r="C174" i="1" s="1"/>
  <c r="D174" i="1" s="1"/>
  <c r="D145" i="1"/>
  <c r="D144" i="1"/>
  <c r="D143" i="1"/>
  <c r="D142" i="1"/>
  <c r="D141" i="1"/>
  <c r="B140" i="1"/>
  <c r="B146" i="1" s="1"/>
  <c r="B174" i="1" s="1"/>
  <c r="D139" i="1"/>
  <c r="D138" i="1"/>
  <c r="D137" i="1"/>
  <c r="D136" i="1"/>
  <c r="D135" i="1"/>
  <c r="D134" i="1"/>
  <c r="D133" i="1"/>
  <c r="C128" i="1"/>
  <c r="D128" i="1" s="1"/>
  <c r="B128" i="1"/>
  <c r="D127" i="1"/>
  <c r="D126" i="1"/>
  <c r="D125" i="1"/>
  <c r="D124" i="1"/>
  <c r="D123" i="1"/>
  <c r="D122" i="1"/>
  <c r="C118" i="1"/>
  <c r="D118" i="1" s="1"/>
  <c r="B118" i="1"/>
  <c r="D117" i="1"/>
  <c r="D116" i="1"/>
  <c r="D115" i="1"/>
  <c r="D114" i="1"/>
  <c r="D113" i="1"/>
  <c r="D112" i="1"/>
  <c r="D108" i="1"/>
  <c r="C108" i="1"/>
  <c r="C129" i="1" s="1"/>
  <c r="D129" i="1" s="1"/>
  <c r="B108" i="1"/>
  <c r="B129" i="1" s="1"/>
  <c r="D107" i="1"/>
  <c r="D106" i="1"/>
  <c r="D105" i="1"/>
  <c r="D104" i="1"/>
  <c r="D103" i="1"/>
  <c r="D102" i="1"/>
  <c r="D101" i="1"/>
  <c r="C95" i="1"/>
  <c r="C94" i="1"/>
  <c r="D94" i="1" s="1"/>
  <c r="B94" i="1"/>
  <c r="D93" i="1"/>
  <c r="D92" i="1"/>
  <c r="D91" i="1"/>
  <c r="D90" i="1"/>
  <c r="C88" i="1"/>
  <c r="D88" i="1" s="1"/>
  <c r="B88" i="1"/>
  <c r="B95" i="1" s="1"/>
  <c r="D87" i="1"/>
  <c r="D86" i="1"/>
  <c r="D85" i="1"/>
  <c r="D84" i="1"/>
  <c r="D83" i="1"/>
  <c r="B77" i="1"/>
  <c r="D77" i="1" s="1"/>
  <c r="C75" i="1"/>
  <c r="D75" i="1" s="1"/>
  <c r="B75" i="1"/>
  <c r="D74" i="1"/>
  <c r="D73" i="1"/>
  <c r="D72" i="1"/>
  <c r="D71" i="1"/>
  <c r="D70" i="1"/>
  <c r="D69" i="1"/>
  <c r="D68" i="1"/>
  <c r="D67" i="1"/>
  <c r="D65" i="1"/>
  <c r="D64" i="1"/>
  <c r="C61" i="1"/>
  <c r="D61" i="1" s="1"/>
  <c r="B61" i="1"/>
  <c r="B76" i="1" s="1"/>
  <c r="B78" i="1" s="1"/>
  <c r="D60" i="1"/>
  <c r="D59" i="1"/>
  <c r="D58" i="1"/>
  <c r="D57" i="1"/>
  <c r="D56" i="1"/>
  <c r="D55" i="1"/>
  <c r="D54" i="1"/>
  <c r="D53" i="1"/>
  <c r="D52" i="1"/>
  <c r="C49" i="1"/>
  <c r="D49" i="1" s="1"/>
  <c r="B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C27" i="1"/>
  <c r="C28" i="1" s="1"/>
  <c r="B10" i="1"/>
  <c r="C9" i="1"/>
  <c r="D9" i="1" s="1"/>
  <c r="B9" i="1"/>
  <c r="C8" i="1"/>
  <c r="D8" i="1" s="1"/>
  <c r="B8" i="1"/>
  <c r="C7" i="1"/>
  <c r="C10" i="1" s="1"/>
  <c r="D10" i="1" s="1"/>
  <c r="B7" i="1"/>
  <c r="C6" i="1"/>
  <c r="D6" i="1" s="1"/>
  <c r="B6" i="1"/>
  <c r="D5" i="1"/>
  <c r="C5" i="1"/>
  <c r="B5" i="1"/>
  <c r="D95" i="1" l="1"/>
  <c r="C30" i="1"/>
  <c r="C29" i="1"/>
  <c r="D7" i="1"/>
  <c r="C76" i="1"/>
  <c r="D140" i="1"/>
  <c r="D146" i="1"/>
  <c r="C78" i="1" l="1"/>
  <c r="D78" i="1" s="1"/>
  <c r="D76" i="1"/>
</calcChain>
</file>

<file path=xl/comments1.xml><?xml version="1.0" encoding="utf-8"?>
<comments xmlns="http://schemas.openxmlformats.org/spreadsheetml/2006/main">
  <authors>
    <author>Author</author>
  </authors>
  <commentList>
    <comment ref="B7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67,122 arsimi +shendetesia 157.74=67,279.74</t>
        </r>
      </text>
    </comment>
    <comment ref="B15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10,000 Mjete te paalokuara me THV 2024</t>
        </r>
      </text>
    </comment>
    <comment ref="B15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vlera 49,000 ende e paalokuar me THV 2024</t>
        </r>
      </text>
    </comment>
    <comment ref="B15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Vlera 2,000 euro
 e paalokuar me THV 2024</t>
        </r>
      </text>
    </comment>
  </commentList>
</comments>
</file>

<file path=xl/sharedStrings.xml><?xml version="1.0" encoding="utf-8"?>
<sst xmlns="http://schemas.openxmlformats.org/spreadsheetml/2006/main" count="185" uniqueCount="90">
  <si>
    <t>RAPORTI I SHPENZIMEVE JANAR DHJETOR 2024</t>
  </si>
  <si>
    <t>JANAR-DHJETOR 2024</t>
  </si>
  <si>
    <t>BUXHETI</t>
  </si>
  <si>
    <t>SHPENZIMI</t>
  </si>
  <si>
    <t>%</t>
  </si>
  <si>
    <t>PAGA DHE MEDITJE</t>
  </si>
  <si>
    <t>MALLRA DHE SHERBIME</t>
  </si>
  <si>
    <t>SHPENZIME KOMUNALE</t>
  </si>
  <si>
    <t>SUBVENCIONE DHE TRANSFERE</t>
  </si>
  <si>
    <t>INVESTIME KAPITALE</t>
  </si>
  <si>
    <t>TOTALI PER VITIN 2024</t>
  </si>
  <si>
    <t>PLANIFIKIMI</t>
  </si>
  <si>
    <t>REALIZIMI</t>
  </si>
  <si>
    <t>PLANIFIKIMI I TË HYRAVE VETANAKE 2024</t>
  </si>
  <si>
    <t>DREJTORIA PËR EKONOMI DHE FINANCA</t>
  </si>
  <si>
    <t>SEKTORI I TATIMIT NE PRONE</t>
  </si>
  <si>
    <t xml:space="preserve">DREJTORIA E ADMINISTRATËS </t>
  </si>
  <si>
    <t>QERDHJA</t>
  </si>
  <si>
    <t>SHKOLLA E MESME</t>
  </si>
  <si>
    <t>DREJTORIA  E KATASTRIT</t>
  </si>
  <si>
    <t xml:space="preserve"> SHENDETESI</t>
  </si>
  <si>
    <t xml:space="preserve"> KULTURA</t>
  </si>
  <si>
    <t>DREJTORIA  E URBANIZMIT</t>
  </si>
  <si>
    <t xml:space="preserve"> PLANIFIKIMI MJEDISOR</t>
  </si>
  <si>
    <t>GJOBAT DHE DENIMET</t>
  </si>
  <si>
    <t>REALIZIMI I THV JANAR- DHJETOR 2024</t>
  </si>
  <si>
    <t>% E REALIZUAR</t>
  </si>
  <si>
    <t xml:space="preserve">THV TE PAREALIZUARA 2024 </t>
  </si>
  <si>
    <t>MALLRA DHE SHERBIME GRANT 2024</t>
  </si>
  <si>
    <t>Zyra e kryetarit</t>
  </si>
  <si>
    <t>Administrata</t>
  </si>
  <si>
    <t>Inspekcioni</t>
  </si>
  <si>
    <t>Zyra e kuvendit</t>
  </si>
  <si>
    <t>DSHPE</t>
  </si>
  <si>
    <t>Infrastruktura</t>
  </si>
  <si>
    <t>Ambienti</t>
  </si>
  <si>
    <t>Kujdesi Primar Shendetsor</t>
  </si>
  <si>
    <t>Kultura</t>
  </si>
  <si>
    <t>Administrata e Arsimit</t>
  </si>
  <si>
    <t>Qerdhja</t>
  </si>
  <si>
    <t>Arsimi fillor</t>
  </si>
  <si>
    <t>Arsimi I Mesem</t>
  </si>
  <si>
    <t>TOTALI</t>
  </si>
  <si>
    <t>MALLRA DHE SHERBIME THV 2024</t>
  </si>
  <si>
    <t>ZLK</t>
  </si>
  <si>
    <t>MALLRA DHE SHERBIME TE BARTURA</t>
  </si>
  <si>
    <t>FINANCA</t>
  </si>
  <si>
    <t>TOTAL MALLRA DHE SHERBIME 10+21+22</t>
  </si>
  <si>
    <t>Arsimi Fillor Donacione</t>
  </si>
  <si>
    <t>SHPENZIME KOMUNALE GRANT</t>
  </si>
  <si>
    <t>Kujdesi Primar Sshendetsor</t>
  </si>
  <si>
    <t>Arsimi i Mesem</t>
  </si>
  <si>
    <t>SHPENZIME KOMUNALE THV TE BARTURA</t>
  </si>
  <si>
    <t>GJITHESEJ:</t>
  </si>
  <si>
    <t>SUBVENCIONE DHE TRANSFERE GRANT</t>
  </si>
  <si>
    <t>Zyra e Kryetarit</t>
  </si>
  <si>
    <t>Financa</t>
  </si>
  <si>
    <t>Bujqesia</t>
  </si>
  <si>
    <t>Sherbimet Sociale</t>
  </si>
  <si>
    <t>DKRS</t>
  </si>
  <si>
    <t>SUBVENCIONE DHE TRANSFERE THV 2024</t>
  </si>
  <si>
    <t>SUBVENCIONE DHE TRANSFERE THV TE BARTURA</t>
  </si>
  <si>
    <t>Arsimi mesem</t>
  </si>
  <si>
    <t>TOTALI I SUBENCIONEVE 10+21+22</t>
  </si>
  <si>
    <t>Digjitalizimi i arkives komunale</t>
  </si>
  <si>
    <t>Ndertimi i shtigjeve per bicikleta dhe trotuari</t>
  </si>
  <si>
    <t>Ndriqimi publik Shkabaj, Kushtrimi I UQK Kozarice me seg.</t>
  </si>
  <si>
    <t>Ndertimi i ures automobolistike ne Graboc</t>
  </si>
  <si>
    <t>Ndetimi i parkingut rr.Adem Jashari Obiliq</t>
  </si>
  <si>
    <t>Asfaltimi i rrugës Migjeni Raskovë</t>
  </si>
  <si>
    <t>Asfaltimi i rrugës Dalip Maloku me segmente në Breznicë</t>
  </si>
  <si>
    <t>Instalimi i ngrohjes qendrore në qytetin e Obiliqit Kogjenerimi</t>
  </si>
  <si>
    <t>Ndertimi i kanalizimit Lajthishte</t>
  </si>
  <si>
    <t>Asfaltimi i rruges Kamer Beka Breznice</t>
  </si>
  <si>
    <t xml:space="preserve">Bashkfinancim </t>
  </si>
  <si>
    <t>Blerja e kombibusave për Administraten e Arsimit Obiliq</t>
  </si>
  <si>
    <t>Digjitalizimi ne SHMLP "Ismail Dumoshi" dhe Gjimnazi " 17 Shkurti" Obiliq</t>
  </si>
  <si>
    <t>INVESTIME KAPITALE ME THV 2024</t>
  </si>
  <si>
    <t>Ndertimi I parkut Mazgit i nalte - USAID</t>
  </si>
  <si>
    <t>Ndertimi i parkut rr.Adem Jashari  qendra tregtare</t>
  </si>
  <si>
    <t>INVESTIME KAPITALE ME TE HYRA TE BARTURA</t>
  </si>
  <si>
    <t>Blerja e paiseve mjekesore Aparat biokimik QKMF</t>
  </si>
  <si>
    <t>Ndertimi i Shtatores Fahri Fazliu Obliq</t>
  </si>
  <si>
    <t>Ndertimi aneksit SHLP Ismail Dumoshi Obiliq</t>
  </si>
  <si>
    <t xml:space="preserve">Ndertimi i dy sallave te edukates fizike </t>
  </si>
  <si>
    <t>Parrticipimi i qytetareve ura ne Raskove</t>
  </si>
  <si>
    <t>Granti i performances Demos</t>
  </si>
  <si>
    <t>Granti i performances-fuqizimi i romeve</t>
  </si>
  <si>
    <t>TOTALI I DONACIONEVE</t>
  </si>
  <si>
    <t>TOTALI I SHPENZIMEVE KAPITALE 10+21+22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</si>
</sst>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1" applyFont="1" applyFill="1"/>
    <xf numFmtId="0" fontId="3" fillId="2" borderId="1" xfId="0" applyFont="1" applyFill="1" applyBorder="1"/>
    <xf numFmtId="43" fontId="3" fillId="2" borderId="1" xfId="1" applyFont="1" applyFill="1" applyBorder="1"/>
    <xf numFmtId="0" fontId="4" fillId="2" borderId="1" xfId="0" applyFont="1" applyFill="1" applyBorder="1"/>
    <xf numFmtId="43" fontId="4" fillId="2" borderId="1" xfId="1" applyFont="1" applyFill="1" applyBorder="1"/>
    <xf numFmtId="2" fontId="4" fillId="2" borderId="1" xfId="0" applyNumberFormat="1" applyFont="1" applyFill="1" applyBorder="1"/>
    <xf numFmtId="2" fontId="3" fillId="2" borderId="1" xfId="0" applyNumberFormat="1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3" fontId="7" fillId="2" borderId="1" xfId="1" applyFont="1" applyFill="1" applyBorder="1"/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/>
    <xf numFmtId="0" fontId="7" fillId="2" borderId="1" xfId="0" applyFont="1" applyFill="1" applyBorder="1" applyAlignment="1">
      <alignment horizontal="right"/>
    </xf>
    <xf numFmtId="10" fontId="3" fillId="2" borderId="1" xfId="1" applyNumberFormat="1" applyFont="1" applyFill="1" applyBorder="1"/>
    <xf numFmtId="0" fontId="7" fillId="2" borderId="0" xfId="0" applyFont="1" applyFill="1" applyBorder="1" applyAlignment="1">
      <alignment horizontal="right"/>
    </xf>
    <xf numFmtId="43" fontId="3" fillId="2" borderId="0" xfId="1" applyFont="1" applyFill="1" applyBorder="1"/>
    <xf numFmtId="9" fontId="3" fillId="2" borderId="0" xfId="1" applyNumberFormat="1" applyFont="1" applyFill="1" applyBorder="1"/>
    <xf numFmtId="43" fontId="3" fillId="2" borderId="1" xfId="1" applyFont="1" applyFill="1" applyBorder="1" applyAlignment="1">
      <alignment horizontal="center"/>
    </xf>
    <xf numFmtId="0" fontId="3" fillId="2" borderId="0" xfId="0" applyFont="1" applyFill="1" applyBorder="1"/>
    <xf numFmtId="0" fontId="9" fillId="2" borderId="1" xfId="0" applyFont="1" applyFill="1" applyBorder="1"/>
    <xf numFmtId="43" fontId="9" fillId="2" borderId="1" xfId="1" applyFont="1" applyFill="1" applyBorder="1"/>
    <xf numFmtId="0" fontId="4" fillId="2" borderId="0" xfId="0" applyFont="1" applyFill="1" applyBorder="1"/>
    <xf numFmtId="43" fontId="4" fillId="2" borderId="0" xfId="1" applyFont="1" applyFill="1" applyBorder="1" applyAlignment="1">
      <alignment horizontal="right"/>
    </xf>
    <xf numFmtId="43" fontId="4" fillId="2" borderId="0" xfId="1" applyFont="1" applyFill="1" applyBorder="1"/>
    <xf numFmtId="0" fontId="4" fillId="2" borderId="0" xfId="0" applyFont="1" applyFill="1"/>
    <xf numFmtId="43" fontId="4" fillId="2" borderId="0" xfId="1" applyFont="1" applyFill="1"/>
    <xf numFmtId="0" fontId="3" fillId="2" borderId="2" xfId="0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43" fontId="3" fillId="2" borderId="2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 vertical="center"/>
    </xf>
    <xf numFmtId="0" fontId="3" fillId="2" borderId="2" xfId="0" applyFont="1" applyFill="1" applyBorder="1"/>
    <xf numFmtId="43" fontId="3" fillId="2" borderId="2" xfId="1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43" fontId="10" fillId="2" borderId="1" xfId="1" applyFont="1" applyFill="1" applyBorder="1"/>
    <xf numFmtId="2" fontId="10" fillId="2" borderId="1" xfId="0" applyNumberFormat="1" applyFont="1" applyFill="1" applyBorder="1"/>
    <xf numFmtId="43" fontId="10" fillId="2" borderId="0" xfId="1" applyFont="1" applyFill="1" applyBorder="1" applyAlignment="1">
      <alignment horizontal="right"/>
    </xf>
    <xf numFmtId="43" fontId="10" fillId="2" borderId="0" xfId="1" applyFont="1" applyFill="1" applyBorder="1"/>
    <xf numFmtId="0" fontId="9" fillId="2" borderId="0" xfId="0" applyFont="1" applyFill="1" applyBorder="1"/>
    <xf numFmtId="43" fontId="9" fillId="2" borderId="0" xfId="1" applyFont="1" applyFill="1"/>
    <xf numFmtId="0" fontId="9" fillId="2" borderId="0" xfId="0" applyFont="1" applyFill="1"/>
    <xf numFmtId="0" fontId="11" fillId="2" borderId="1" xfId="0" applyFont="1" applyFill="1" applyBorder="1"/>
    <xf numFmtId="2" fontId="9" fillId="2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left" vertical="center" wrapText="1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43" fontId="4" fillId="2" borderId="1" xfId="1" applyFont="1" applyFill="1" applyBorder="1" applyAlignment="1">
      <alignment horizontal="left" wrapText="1"/>
    </xf>
    <xf numFmtId="0" fontId="13" fillId="2" borderId="2" xfId="0" applyFont="1" applyFill="1" applyBorder="1"/>
    <xf numFmtId="43" fontId="3" fillId="2" borderId="2" xfId="1" applyFont="1" applyFill="1" applyBorder="1" applyAlignment="1">
      <alignment horizontal="center"/>
    </xf>
    <xf numFmtId="0" fontId="10" fillId="2" borderId="1" xfId="0" applyFont="1" applyFill="1" applyBorder="1"/>
    <xf numFmtId="0" fontId="14" fillId="2" borderId="1" xfId="0" applyFont="1" applyFill="1" applyBorder="1" applyAlignment="1">
      <alignment vertical="center"/>
    </xf>
    <xf numFmtId="43" fontId="14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175"/>
  <sheetViews>
    <sheetView tabSelected="1" workbookViewId="0">
      <selection sqref="A1:XFD1048576"/>
    </sheetView>
  </sheetViews>
  <sheetFormatPr defaultRowHeight="15" x14ac:dyDescent="0.25"/>
  <cols>
    <col min="1" max="1" width="48.140625" style="2" bestFit="1" customWidth="1"/>
    <col min="2" max="2" width="16.5703125" style="2" customWidth="1"/>
    <col min="3" max="3" width="15.42578125" style="2" customWidth="1"/>
    <col min="4" max="4" width="9.140625" style="2"/>
    <col min="5" max="5" width="11.5703125" style="3" bestFit="1" customWidth="1"/>
    <col min="6" max="6" width="9.140625" style="3"/>
    <col min="7" max="7" width="14.28515625" style="3" bestFit="1" customWidth="1"/>
    <col min="8" max="8" width="20.7109375" style="3" customWidth="1"/>
    <col min="9" max="9" width="9.140625" style="3"/>
    <col min="10" max="16384" width="9.140625" style="2"/>
  </cols>
  <sheetData>
    <row r="2" spans="1:4" ht="18.75" x14ac:dyDescent="0.3">
      <c r="A2" s="1" t="s">
        <v>0</v>
      </c>
    </row>
    <row r="4" spans="1:4" x14ac:dyDescent="0.25">
      <c r="A4" s="4" t="s">
        <v>1</v>
      </c>
      <c r="B4" s="5" t="s">
        <v>2</v>
      </c>
      <c r="C4" s="5" t="s">
        <v>3</v>
      </c>
      <c r="D4" s="4" t="s">
        <v>4</v>
      </c>
    </row>
    <row r="5" spans="1:4" x14ac:dyDescent="0.25">
      <c r="A5" s="6" t="s">
        <v>5</v>
      </c>
      <c r="B5" s="7">
        <f>5587450.44</f>
        <v>5587450.4400000004</v>
      </c>
      <c r="C5" s="7">
        <f>5523150.79+63999.99</f>
        <v>5587150.7800000003</v>
      </c>
      <c r="D5" s="8">
        <f t="shared" ref="D5:D10" si="0">C5/B5%</f>
        <v>99.994636909924878</v>
      </c>
    </row>
    <row r="6" spans="1:4" x14ac:dyDescent="0.25">
      <c r="A6" s="6" t="s">
        <v>6</v>
      </c>
      <c r="B6" s="7">
        <f>1368755+331245+15122.54+67279.74</f>
        <v>1782402.28</v>
      </c>
      <c r="C6" s="7">
        <f>1363341.34+328353.54+14415.93+47240.5</f>
        <v>1753351.31</v>
      </c>
      <c r="D6" s="8">
        <f t="shared" si="0"/>
        <v>98.370122708774815</v>
      </c>
    </row>
    <row r="7" spans="1:4" x14ac:dyDescent="0.25">
      <c r="A7" s="6" t="s">
        <v>7</v>
      </c>
      <c r="B7" s="7">
        <f>300000+135861.4</f>
        <v>435861.4</v>
      </c>
      <c r="C7" s="7">
        <f>299935.05+135821.83</f>
        <v>435756.88</v>
      </c>
      <c r="D7" s="8">
        <f t="shared" si="0"/>
        <v>99.976019899903946</v>
      </c>
    </row>
    <row r="8" spans="1:4" x14ac:dyDescent="0.25">
      <c r="A8" s="6" t="s">
        <v>8</v>
      </c>
      <c r="B8" s="7">
        <f>800000+201083.13+20839.15</f>
        <v>1021922.28</v>
      </c>
      <c r="C8" s="7">
        <f>799842.07+197913.26+18578.74</f>
        <v>1016334.07</v>
      </c>
      <c r="D8" s="8">
        <f t="shared" si="0"/>
        <v>99.453166829868906</v>
      </c>
    </row>
    <row r="9" spans="1:4" x14ac:dyDescent="0.25">
      <c r="A9" s="6" t="s">
        <v>9</v>
      </c>
      <c r="B9" s="7">
        <f>5167826+441762.5+25654.83+370375.01</f>
        <v>6005618.3399999999</v>
      </c>
      <c r="C9" s="7">
        <f>5167660.13+441141.49+25280.89+227216.74</f>
        <v>5861299.25</v>
      </c>
      <c r="D9" s="8">
        <f t="shared" si="0"/>
        <v>97.596932042138391</v>
      </c>
    </row>
    <row r="10" spans="1:4" x14ac:dyDescent="0.25">
      <c r="A10" s="4" t="s">
        <v>10</v>
      </c>
      <c r="B10" s="5">
        <f>SUM(B5:B9)</f>
        <v>14833254.74</v>
      </c>
      <c r="C10" s="5">
        <f>SUM(C5:C9)</f>
        <v>14653892.289999999</v>
      </c>
      <c r="D10" s="9">
        <f t="shared" si="0"/>
        <v>98.790808537007564</v>
      </c>
    </row>
    <row r="11" spans="1:4" x14ac:dyDescent="0.25">
      <c r="B11" s="3"/>
      <c r="C11" s="3"/>
    </row>
    <row r="12" spans="1:4" x14ac:dyDescent="0.25">
      <c r="B12" s="3"/>
      <c r="C12" s="3"/>
    </row>
    <row r="13" spans="1:4" x14ac:dyDescent="0.25">
      <c r="B13" s="3"/>
      <c r="C13" s="3"/>
    </row>
    <row r="14" spans="1:4" x14ac:dyDescent="0.25">
      <c r="B14" s="3"/>
      <c r="C14" s="3"/>
    </row>
    <row r="15" spans="1:4" x14ac:dyDescent="0.25">
      <c r="A15" s="4"/>
      <c r="B15" s="5" t="s">
        <v>11</v>
      </c>
      <c r="C15" s="5" t="s">
        <v>12</v>
      </c>
    </row>
    <row r="16" spans="1:4" x14ac:dyDescent="0.25">
      <c r="A16" s="10" t="s">
        <v>13</v>
      </c>
      <c r="B16" s="5">
        <v>1255245</v>
      </c>
      <c r="C16" s="7"/>
    </row>
    <row r="17" spans="1:3" x14ac:dyDescent="0.25">
      <c r="A17" s="11" t="s">
        <v>14</v>
      </c>
      <c r="B17" s="12"/>
      <c r="C17" s="7">
        <v>232572.85</v>
      </c>
    </row>
    <row r="18" spans="1:3" x14ac:dyDescent="0.25">
      <c r="A18" s="11" t="s">
        <v>15</v>
      </c>
      <c r="B18" s="12"/>
      <c r="C18" s="7">
        <v>445529.96</v>
      </c>
    </row>
    <row r="19" spans="1:3" x14ac:dyDescent="0.25">
      <c r="A19" s="11" t="s">
        <v>16</v>
      </c>
      <c r="B19" s="12"/>
      <c r="C19" s="7">
        <v>21504</v>
      </c>
    </row>
    <row r="20" spans="1:3" x14ac:dyDescent="0.25">
      <c r="A20" s="11" t="s">
        <v>17</v>
      </c>
      <c r="B20" s="12"/>
      <c r="C20" s="7">
        <v>21484</v>
      </c>
    </row>
    <row r="21" spans="1:3" x14ac:dyDescent="0.25">
      <c r="A21" s="11" t="s">
        <v>18</v>
      </c>
      <c r="B21" s="12"/>
      <c r="C21" s="7">
        <v>80743</v>
      </c>
    </row>
    <row r="22" spans="1:3" x14ac:dyDescent="0.25">
      <c r="A22" s="11" t="s">
        <v>19</v>
      </c>
      <c r="B22" s="12"/>
      <c r="C22" s="7">
        <v>62100.1</v>
      </c>
    </row>
    <row r="23" spans="1:3" x14ac:dyDescent="0.25">
      <c r="A23" s="11" t="s">
        <v>20</v>
      </c>
      <c r="B23" s="12"/>
      <c r="C23" s="7">
        <v>31432.7</v>
      </c>
    </row>
    <row r="24" spans="1:3" x14ac:dyDescent="0.25">
      <c r="A24" s="11" t="s">
        <v>21</v>
      </c>
      <c r="B24" s="12"/>
      <c r="C24" s="7">
        <v>11655</v>
      </c>
    </row>
    <row r="25" spans="1:3" x14ac:dyDescent="0.25">
      <c r="A25" s="11" t="s">
        <v>22</v>
      </c>
      <c r="B25" s="12"/>
      <c r="C25" s="7">
        <v>9705.98</v>
      </c>
    </row>
    <row r="26" spans="1:3" x14ac:dyDescent="0.25">
      <c r="A26" s="11" t="s">
        <v>23</v>
      </c>
      <c r="B26" s="12"/>
      <c r="C26" s="7">
        <v>525.4</v>
      </c>
    </row>
    <row r="27" spans="1:3" x14ac:dyDescent="0.25">
      <c r="A27" s="11" t="s">
        <v>24</v>
      </c>
      <c r="B27" s="12"/>
      <c r="C27" s="7">
        <f>46297+67797.5+103605+94540</f>
        <v>312239.5</v>
      </c>
    </row>
    <row r="28" spans="1:3" x14ac:dyDescent="0.25">
      <c r="A28" s="13" t="s">
        <v>25</v>
      </c>
      <c r="B28" s="14"/>
      <c r="C28" s="5">
        <f>SUM(C17:C27)</f>
        <v>1229492.49</v>
      </c>
    </row>
    <row r="29" spans="1:3" x14ac:dyDescent="0.25">
      <c r="A29" s="15" t="s">
        <v>26</v>
      </c>
      <c r="B29" s="5"/>
      <c r="C29" s="5">
        <f>C28/B16%</f>
        <v>97.948407681368963</v>
      </c>
    </row>
    <row r="30" spans="1:3" x14ac:dyDescent="0.25">
      <c r="A30" s="15" t="s">
        <v>27</v>
      </c>
      <c r="B30" s="16">
        <v>2.0500000000000001E-2</v>
      </c>
      <c r="C30" s="5">
        <f>B16-C28</f>
        <v>25752.510000000009</v>
      </c>
    </row>
    <row r="31" spans="1:3" x14ac:dyDescent="0.25">
      <c r="A31" s="17"/>
      <c r="B31" s="18"/>
      <c r="C31" s="19"/>
    </row>
    <row r="32" spans="1:3" x14ac:dyDescent="0.25">
      <c r="A32" s="17"/>
      <c r="B32" s="18"/>
      <c r="C32" s="18"/>
    </row>
    <row r="34" spans="1:4" x14ac:dyDescent="0.25">
      <c r="A34" s="4" t="s">
        <v>1</v>
      </c>
      <c r="B34" s="20" t="s">
        <v>2</v>
      </c>
      <c r="C34" s="5" t="s">
        <v>3</v>
      </c>
      <c r="D34" s="6"/>
    </row>
    <row r="35" spans="1:4" x14ac:dyDescent="0.25">
      <c r="A35" s="4" t="s">
        <v>28</v>
      </c>
      <c r="B35" s="5"/>
      <c r="C35" s="5"/>
      <c r="D35" s="4" t="s">
        <v>4</v>
      </c>
    </row>
    <row r="36" spans="1:4" x14ac:dyDescent="0.25">
      <c r="A36" s="6" t="s">
        <v>29</v>
      </c>
      <c r="B36" s="7">
        <v>2000</v>
      </c>
      <c r="C36" s="7">
        <v>1992.79</v>
      </c>
      <c r="D36" s="7">
        <f>C36/B36%</f>
        <v>99.639499999999998</v>
      </c>
    </row>
    <row r="37" spans="1:4" x14ac:dyDescent="0.25">
      <c r="A37" s="6" t="s">
        <v>30</v>
      </c>
      <c r="B37" s="7">
        <v>135255</v>
      </c>
      <c r="C37" s="7">
        <v>135240.72</v>
      </c>
      <c r="D37" s="7">
        <f t="shared" ref="D37:D49" si="1">C37/B37%</f>
        <v>99.989442164799826</v>
      </c>
    </row>
    <row r="38" spans="1:4" x14ac:dyDescent="0.25">
      <c r="A38" s="6" t="s">
        <v>31</v>
      </c>
      <c r="B38" s="7">
        <v>2000</v>
      </c>
      <c r="C38" s="7">
        <v>1981.74</v>
      </c>
      <c r="D38" s="7">
        <f t="shared" si="1"/>
        <v>99.087000000000003</v>
      </c>
    </row>
    <row r="39" spans="1:4" x14ac:dyDescent="0.25">
      <c r="A39" s="6" t="s">
        <v>32</v>
      </c>
      <c r="B39" s="7">
        <v>9000</v>
      </c>
      <c r="C39" s="7">
        <v>8993.89</v>
      </c>
      <c r="D39" s="7">
        <f t="shared" si="1"/>
        <v>99.932111111111098</v>
      </c>
    </row>
    <row r="40" spans="1:4" x14ac:dyDescent="0.25">
      <c r="A40" s="6" t="s">
        <v>33</v>
      </c>
      <c r="B40" s="7">
        <v>322240</v>
      </c>
      <c r="C40" s="7">
        <v>320961.51</v>
      </c>
      <c r="D40" s="7">
        <f t="shared" si="1"/>
        <v>99.603249131082421</v>
      </c>
    </row>
    <row r="41" spans="1:4" x14ac:dyDescent="0.25">
      <c r="A41" s="6" t="s">
        <v>34</v>
      </c>
      <c r="B41" s="7">
        <v>150000</v>
      </c>
      <c r="C41" s="7">
        <v>149995.07999999999</v>
      </c>
      <c r="D41" s="7">
        <f t="shared" si="1"/>
        <v>99.996719999999996</v>
      </c>
    </row>
    <row r="42" spans="1:4" x14ac:dyDescent="0.25">
      <c r="A42" s="6" t="s">
        <v>35</v>
      </c>
      <c r="B42" s="7">
        <v>228500</v>
      </c>
      <c r="C42" s="7">
        <v>228419.65</v>
      </c>
      <c r="D42" s="7">
        <f t="shared" si="1"/>
        <v>99.964835886214445</v>
      </c>
    </row>
    <row r="43" spans="1:4" x14ac:dyDescent="0.25">
      <c r="A43" s="6" t="s">
        <v>36</v>
      </c>
      <c r="B43" s="7">
        <v>131500</v>
      </c>
      <c r="C43" s="7">
        <v>131255.73000000001</v>
      </c>
      <c r="D43" s="7">
        <f t="shared" si="1"/>
        <v>99.814243346007615</v>
      </c>
    </row>
    <row r="44" spans="1:4" x14ac:dyDescent="0.25">
      <c r="A44" s="6" t="s">
        <v>37</v>
      </c>
      <c r="B44" s="7">
        <v>121000</v>
      </c>
      <c r="C44" s="7">
        <v>119062.22</v>
      </c>
      <c r="D44" s="7">
        <f t="shared" si="1"/>
        <v>98.398528925619843</v>
      </c>
    </row>
    <row r="45" spans="1:4" x14ac:dyDescent="0.25">
      <c r="A45" s="6" t="s">
        <v>38</v>
      </c>
      <c r="B45" s="7">
        <v>14170</v>
      </c>
      <c r="C45" s="7">
        <v>14164.87</v>
      </c>
      <c r="D45" s="7">
        <f t="shared" si="1"/>
        <v>99.963796753705026</v>
      </c>
    </row>
    <row r="46" spans="1:4" x14ac:dyDescent="0.25">
      <c r="A46" s="6" t="s">
        <v>39</v>
      </c>
      <c r="B46" s="7">
        <v>5830</v>
      </c>
      <c r="C46" s="7">
        <v>5830</v>
      </c>
      <c r="D46" s="7">
        <f t="shared" si="1"/>
        <v>100</v>
      </c>
    </row>
    <row r="47" spans="1:4" x14ac:dyDescent="0.25">
      <c r="A47" s="6" t="s">
        <v>40</v>
      </c>
      <c r="B47" s="7">
        <v>205830</v>
      </c>
      <c r="C47" s="7">
        <v>205042.92</v>
      </c>
      <c r="D47" s="7">
        <f t="shared" si="1"/>
        <v>99.61760676286255</v>
      </c>
    </row>
    <row r="48" spans="1:4" x14ac:dyDescent="0.25">
      <c r="A48" s="6" t="s">
        <v>41</v>
      </c>
      <c r="B48" s="7">
        <v>41430</v>
      </c>
      <c r="C48" s="7">
        <v>40400.22</v>
      </c>
      <c r="D48" s="7">
        <f t="shared" si="1"/>
        <v>97.514409847936278</v>
      </c>
    </row>
    <row r="49" spans="1:4" x14ac:dyDescent="0.25">
      <c r="A49" s="4" t="s">
        <v>42</v>
      </c>
      <c r="B49" s="5">
        <f>SUM(B36:B48)</f>
        <v>1368755</v>
      </c>
      <c r="C49" s="5">
        <f>SUM(C36:C48)</f>
        <v>1363341.34</v>
      </c>
      <c r="D49" s="7">
        <f t="shared" si="1"/>
        <v>99.604482905998523</v>
      </c>
    </row>
    <row r="50" spans="1:4" x14ac:dyDescent="0.25">
      <c r="A50" s="21"/>
      <c r="B50" s="18"/>
      <c r="C50" s="18"/>
      <c r="D50" s="18"/>
    </row>
    <row r="51" spans="1:4" x14ac:dyDescent="0.25">
      <c r="A51" s="4" t="s">
        <v>43</v>
      </c>
      <c r="B51" s="5" t="s">
        <v>2</v>
      </c>
      <c r="C51" s="5" t="s">
        <v>3</v>
      </c>
      <c r="D51" s="4" t="s">
        <v>4</v>
      </c>
    </row>
    <row r="52" spans="1:4" x14ac:dyDescent="0.25">
      <c r="A52" s="6" t="s">
        <v>29</v>
      </c>
      <c r="B52" s="7">
        <v>8000</v>
      </c>
      <c r="C52" s="7">
        <v>7918</v>
      </c>
      <c r="D52" s="7">
        <f>C52/B52%</f>
        <v>98.974999999999994</v>
      </c>
    </row>
    <row r="53" spans="1:4" x14ac:dyDescent="0.25">
      <c r="A53" s="6" t="s">
        <v>30</v>
      </c>
      <c r="B53" s="7">
        <v>55745</v>
      </c>
      <c r="C53" s="7">
        <v>55690.99</v>
      </c>
      <c r="D53" s="7">
        <f t="shared" ref="D53:D61" si="2">C53/B53%</f>
        <v>99.903112386761137</v>
      </c>
    </row>
    <row r="54" spans="1:4" x14ac:dyDescent="0.25">
      <c r="A54" s="6" t="s">
        <v>33</v>
      </c>
      <c r="B54" s="7">
        <v>101000</v>
      </c>
      <c r="C54" s="7">
        <v>100990.8</v>
      </c>
      <c r="D54" s="7">
        <f t="shared" si="2"/>
        <v>99.990891089108914</v>
      </c>
    </row>
    <row r="55" spans="1:4" x14ac:dyDescent="0.25">
      <c r="A55" s="6" t="s">
        <v>44</v>
      </c>
      <c r="B55" s="7">
        <v>2500</v>
      </c>
      <c r="C55" s="7">
        <v>0</v>
      </c>
      <c r="D55" s="7">
        <f t="shared" si="2"/>
        <v>0</v>
      </c>
    </row>
    <row r="56" spans="1:4" x14ac:dyDescent="0.25">
      <c r="A56" s="6" t="s">
        <v>35</v>
      </c>
      <c r="B56" s="7">
        <v>25000</v>
      </c>
      <c r="C56" s="7">
        <v>25000</v>
      </c>
      <c r="D56" s="7">
        <f t="shared" si="2"/>
        <v>100</v>
      </c>
    </row>
    <row r="57" spans="1:4" x14ac:dyDescent="0.25">
      <c r="A57" s="6" t="s">
        <v>36</v>
      </c>
      <c r="B57" s="7">
        <v>30000</v>
      </c>
      <c r="C57" s="7">
        <v>29777.1</v>
      </c>
      <c r="D57" s="7">
        <f t="shared" si="2"/>
        <v>99.256999999999991</v>
      </c>
    </row>
    <row r="58" spans="1:4" x14ac:dyDescent="0.25">
      <c r="A58" s="6" t="s">
        <v>37</v>
      </c>
      <c r="B58" s="7">
        <v>20000</v>
      </c>
      <c r="C58" s="7">
        <v>19981.11</v>
      </c>
      <c r="D58" s="7">
        <f t="shared" si="2"/>
        <v>99.905550000000005</v>
      </c>
    </row>
    <row r="59" spans="1:4" x14ac:dyDescent="0.25">
      <c r="A59" s="6" t="s">
        <v>38</v>
      </c>
      <c r="B59" s="7">
        <v>80000</v>
      </c>
      <c r="C59" s="7">
        <v>79995.929999999993</v>
      </c>
      <c r="D59" s="7">
        <f t="shared" si="2"/>
        <v>99.994912499999998</v>
      </c>
    </row>
    <row r="60" spans="1:4" x14ac:dyDescent="0.25">
      <c r="A60" s="6" t="s">
        <v>39</v>
      </c>
      <c r="B60" s="7">
        <v>9000</v>
      </c>
      <c r="C60" s="7">
        <v>8999.61</v>
      </c>
      <c r="D60" s="7">
        <f t="shared" si="2"/>
        <v>99.995666666666679</v>
      </c>
    </row>
    <row r="61" spans="1:4" x14ac:dyDescent="0.25">
      <c r="A61" s="4" t="s">
        <v>42</v>
      </c>
      <c r="B61" s="5">
        <f>SUM(B52:B60)</f>
        <v>331245</v>
      </c>
      <c r="C61" s="5">
        <f>SUM(C52:C60)</f>
        <v>328353.53999999998</v>
      </c>
      <c r="D61" s="7">
        <f t="shared" si="2"/>
        <v>99.127093239143235</v>
      </c>
    </row>
    <row r="62" spans="1:4" x14ac:dyDescent="0.25">
      <c r="A62" s="21"/>
      <c r="B62" s="18"/>
      <c r="C62" s="18"/>
      <c r="D62" s="18"/>
    </row>
    <row r="63" spans="1:4" x14ac:dyDescent="0.25">
      <c r="A63" s="4" t="s">
        <v>45</v>
      </c>
      <c r="B63" s="5" t="s">
        <v>2</v>
      </c>
      <c r="C63" s="5" t="s">
        <v>3</v>
      </c>
      <c r="D63" s="4" t="s">
        <v>4</v>
      </c>
    </row>
    <row r="64" spans="1:4" x14ac:dyDescent="0.25">
      <c r="A64" s="6" t="s">
        <v>30</v>
      </c>
      <c r="B64" s="7">
        <v>98.14</v>
      </c>
      <c r="C64" s="7">
        <v>76.510000000000005</v>
      </c>
      <c r="D64" s="5">
        <f>C64/B64%</f>
        <v>77.960057061340947</v>
      </c>
    </row>
    <row r="65" spans="1:4" x14ac:dyDescent="0.25">
      <c r="A65" s="22" t="s">
        <v>31</v>
      </c>
      <c r="B65" s="23">
        <v>1448.54</v>
      </c>
      <c r="C65" s="23">
        <v>1431.72</v>
      </c>
      <c r="D65" s="5">
        <f t="shared" ref="D65:D76" si="3">C65/B65%</f>
        <v>98.838830822759462</v>
      </c>
    </row>
    <row r="66" spans="1:4" x14ac:dyDescent="0.25">
      <c r="A66" s="6" t="s">
        <v>32</v>
      </c>
      <c r="B66" s="23">
        <v>1000</v>
      </c>
      <c r="C66" s="23">
        <v>956.8</v>
      </c>
      <c r="D66" s="5"/>
    </row>
    <row r="67" spans="1:4" x14ac:dyDescent="0.25">
      <c r="A67" s="22" t="s">
        <v>46</v>
      </c>
      <c r="B67" s="23">
        <v>1534.44</v>
      </c>
      <c r="C67" s="23">
        <v>1508.94</v>
      </c>
      <c r="D67" s="5">
        <f t="shared" si="3"/>
        <v>98.338155939626191</v>
      </c>
    </row>
    <row r="68" spans="1:4" x14ac:dyDescent="0.25">
      <c r="A68" s="6" t="s">
        <v>33</v>
      </c>
      <c r="B68" s="7">
        <v>903.75</v>
      </c>
      <c r="C68" s="7">
        <v>867.7</v>
      </c>
      <c r="D68" s="5">
        <f t="shared" si="3"/>
        <v>96.011065006915643</v>
      </c>
    </row>
    <row r="69" spans="1:4" x14ac:dyDescent="0.25">
      <c r="A69" s="6" t="s">
        <v>34</v>
      </c>
      <c r="B69" s="7">
        <v>3211.94</v>
      </c>
      <c r="C69" s="7">
        <v>3200</v>
      </c>
      <c r="D69" s="5">
        <f t="shared" si="3"/>
        <v>99.628262047236248</v>
      </c>
    </row>
    <row r="70" spans="1:4" x14ac:dyDescent="0.25">
      <c r="A70" s="6" t="s">
        <v>35</v>
      </c>
      <c r="B70" s="7">
        <v>55.31</v>
      </c>
      <c r="C70" s="7">
        <v>0</v>
      </c>
      <c r="D70" s="5">
        <f t="shared" si="3"/>
        <v>0</v>
      </c>
    </row>
    <row r="71" spans="1:4" x14ac:dyDescent="0.25">
      <c r="A71" s="6" t="s">
        <v>36</v>
      </c>
      <c r="B71" s="7">
        <v>543.19000000000005</v>
      </c>
      <c r="C71" s="7">
        <v>496.92</v>
      </c>
      <c r="D71" s="5">
        <f t="shared" si="3"/>
        <v>91.481801947753084</v>
      </c>
    </row>
    <row r="72" spans="1:4" x14ac:dyDescent="0.25">
      <c r="A72" s="6" t="s">
        <v>37</v>
      </c>
      <c r="B72" s="7">
        <v>719.54</v>
      </c>
      <c r="C72" s="7">
        <v>537.94000000000005</v>
      </c>
      <c r="D72" s="5">
        <f t="shared" si="3"/>
        <v>74.761653278483493</v>
      </c>
    </row>
    <row r="73" spans="1:4" x14ac:dyDescent="0.25">
      <c r="A73" s="6" t="s">
        <v>39</v>
      </c>
      <c r="B73" s="7">
        <v>4930</v>
      </c>
      <c r="C73" s="7">
        <v>4848.74</v>
      </c>
      <c r="D73" s="5">
        <f t="shared" si="3"/>
        <v>98.351724137931029</v>
      </c>
    </row>
    <row r="74" spans="1:4" x14ac:dyDescent="0.25">
      <c r="A74" s="6" t="s">
        <v>40</v>
      </c>
      <c r="B74" s="7">
        <v>677.69</v>
      </c>
      <c r="C74" s="7">
        <v>490.66</v>
      </c>
      <c r="D74" s="5">
        <f t="shared" si="3"/>
        <v>72.401835647567466</v>
      </c>
    </row>
    <row r="75" spans="1:4" x14ac:dyDescent="0.25">
      <c r="A75" s="4" t="s">
        <v>42</v>
      </c>
      <c r="B75" s="5">
        <f>SUM(B64:B74)</f>
        <v>15122.540000000003</v>
      </c>
      <c r="C75" s="5">
        <f>SUM(C64:C74)</f>
        <v>14415.93</v>
      </c>
      <c r="D75" s="5">
        <f t="shared" si="3"/>
        <v>95.327438380060471</v>
      </c>
    </row>
    <row r="76" spans="1:4" x14ac:dyDescent="0.25">
      <c r="A76" s="4" t="s">
        <v>47</v>
      </c>
      <c r="B76" s="5">
        <f>B49+B61+B75</f>
        <v>1715122.54</v>
      </c>
      <c r="C76" s="5">
        <f>C49+C61+C75</f>
        <v>1706110.81</v>
      </c>
      <c r="D76" s="5">
        <f t="shared" si="3"/>
        <v>99.474572236686953</v>
      </c>
    </row>
    <row r="77" spans="1:4" x14ac:dyDescent="0.25">
      <c r="A77" s="6" t="s">
        <v>48</v>
      </c>
      <c r="B77" s="7">
        <f>67122+157.74</f>
        <v>67279.740000000005</v>
      </c>
      <c r="C77" s="7">
        <v>47240.5</v>
      </c>
      <c r="D77" s="7">
        <f>C77/B77%</f>
        <v>70.215045420805723</v>
      </c>
    </row>
    <row r="78" spans="1:4" x14ac:dyDescent="0.25">
      <c r="A78" s="5" t="s">
        <v>42</v>
      </c>
      <c r="B78" s="5">
        <f>SUM(B76:B77)</f>
        <v>1782402.28</v>
      </c>
      <c r="C78" s="5">
        <f>SUM(C76:C77)</f>
        <v>1753351.31</v>
      </c>
      <c r="D78" s="5">
        <f>C78/B78%</f>
        <v>98.370122708774815</v>
      </c>
    </row>
    <row r="79" spans="1:4" x14ac:dyDescent="0.25">
      <c r="A79" s="24"/>
      <c r="B79" s="25"/>
      <c r="C79" s="18"/>
      <c r="D79" s="26"/>
    </row>
    <row r="80" spans="1:4" x14ac:dyDescent="0.25">
      <c r="A80" s="27"/>
      <c r="B80" s="28"/>
      <c r="C80" s="28"/>
      <c r="D80" s="28"/>
    </row>
    <row r="81" spans="1:4" x14ac:dyDescent="0.25">
      <c r="A81" s="4" t="s">
        <v>1</v>
      </c>
      <c r="B81" s="28"/>
      <c r="C81" s="28"/>
      <c r="D81" s="28"/>
    </row>
    <row r="82" spans="1:4" x14ac:dyDescent="0.25">
      <c r="A82" s="4" t="s">
        <v>49</v>
      </c>
      <c r="B82" s="5" t="s">
        <v>2</v>
      </c>
      <c r="C82" s="5" t="s">
        <v>3</v>
      </c>
      <c r="D82" s="4" t="s">
        <v>4</v>
      </c>
    </row>
    <row r="83" spans="1:4" x14ac:dyDescent="0.25">
      <c r="A83" s="6" t="s">
        <v>33</v>
      </c>
      <c r="B83" s="7">
        <v>238000</v>
      </c>
      <c r="C83" s="7">
        <v>238000</v>
      </c>
      <c r="D83" s="8">
        <f>C83/B83%</f>
        <v>100</v>
      </c>
    </row>
    <row r="84" spans="1:4" x14ac:dyDescent="0.25">
      <c r="A84" s="6" t="s">
        <v>50</v>
      </c>
      <c r="B84" s="7">
        <v>30000</v>
      </c>
      <c r="C84" s="7">
        <v>29939.1</v>
      </c>
      <c r="D84" s="8">
        <f t="shared" ref="D84:D95" si="4">C84/B84%</f>
        <v>99.796999999999997</v>
      </c>
    </row>
    <row r="85" spans="1:4" x14ac:dyDescent="0.25">
      <c r="A85" s="6" t="s">
        <v>39</v>
      </c>
      <c r="B85" s="7">
        <v>2000</v>
      </c>
      <c r="C85" s="7">
        <v>1997.7</v>
      </c>
      <c r="D85" s="8">
        <f t="shared" si="4"/>
        <v>99.885000000000005</v>
      </c>
    </row>
    <row r="86" spans="1:4" x14ac:dyDescent="0.25">
      <c r="A86" s="6" t="s">
        <v>40</v>
      </c>
      <c r="B86" s="7">
        <v>17000</v>
      </c>
      <c r="C86" s="7">
        <v>16998.560000000001</v>
      </c>
      <c r="D86" s="8">
        <f t="shared" si="4"/>
        <v>99.991529411764716</v>
      </c>
    </row>
    <row r="87" spans="1:4" x14ac:dyDescent="0.25">
      <c r="A87" s="6" t="s">
        <v>51</v>
      </c>
      <c r="B87" s="7">
        <v>13000</v>
      </c>
      <c r="C87" s="7">
        <v>12999.69</v>
      </c>
      <c r="D87" s="8">
        <f t="shared" si="4"/>
        <v>99.997615384615386</v>
      </c>
    </row>
    <row r="88" spans="1:4" x14ac:dyDescent="0.25">
      <c r="A88" s="4" t="s">
        <v>42</v>
      </c>
      <c r="B88" s="5">
        <f>SUM(B83:B87)</f>
        <v>300000</v>
      </c>
      <c r="C88" s="5">
        <f>SUM(C83:C87)</f>
        <v>299935.05</v>
      </c>
      <c r="D88" s="8">
        <f t="shared" si="4"/>
        <v>99.978349999999992</v>
      </c>
    </row>
    <row r="89" spans="1:4" x14ac:dyDescent="0.25">
      <c r="A89" s="4" t="s">
        <v>52</v>
      </c>
      <c r="B89" s="5" t="s">
        <v>2</v>
      </c>
      <c r="C89" s="5" t="s">
        <v>3</v>
      </c>
      <c r="D89" s="4" t="s">
        <v>4</v>
      </c>
    </row>
    <row r="90" spans="1:4" x14ac:dyDescent="0.25">
      <c r="A90" s="6" t="s">
        <v>33</v>
      </c>
      <c r="B90" s="7">
        <v>118861.4</v>
      </c>
      <c r="C90" s="7">
        <v>118855.94</v>
      </c>
      <c r="D90" s="8">
        <f t="shared" si="4"/>
        <v>99.995406414529867</v>
      </c>
    </row>
    <row r="91" spans="1:4" x14ac:dyDescent="0.25">
      <c r="A91" s="6" t="s">
        <v>39</v>
      </c>
      <c r="B91" s="7">
        <v>1000</v>
      </c>
      <c r="C91" s="7">
        <v>1000</v>
      </c>
      <c r="D91" s="8">
        <f t="shared" si="4"/>
        <v>100</v>
      </c>
    </row>
    <row r="92" spans="1:4" x14ac:dyDescent="0.25">
      <c r="A92" s="6" t="s">
        <v>40</v>
      </c>
      <c r="B92" s="7">
        <v>8000</v>
      </c>
      <c r="C92" s="7">
        <v>8000</v>
      </c>
      <c r="D92" s="8">
        <f t="shared" si="4"/>
        <v>100</v>
      </c>
    </row>
    <row r="93" spans="1:4" x14ac:dyDescent="0.25">
      <c r="A93" s="6" t="s">
        <v>41</v>
      </c>
      <c r="B93" s="7">
        <v>8000</v>
      </c>
      <c r="C93" s="7">
        <v>7965.89</v>
      </c>
      <c r="D93" s="8">
        <f t="shared" si="4"/>
        <v>99.573625000000007</v>
      </c>
    </row>
    <row r="94" spans="1:4" x14ac:dyDescent="0.25">
      <c r="A94" s="4" t="s">
        <v>42</v>
      </c>
      <c r="B94" s="5">
        <f>SUM(B90:B93)</f>
        <v>135861.4</v>
      </c>
      <c r="C94" s="5">
        <f>SUM(C90:C93)</f>
        <v>135821.83000000002</v>
      </c>
      <c r="D94" s="8">
        <f t="shared" si="4"/>
        <v>99.970874729687765</v>
      </c>
    </row>
    <row r="95" spans="1:4" x14ac:dyDescent="0.25">
      <c r="A95" s="4" t="s">
        <v>53</v>
      </c>
      <c r="B95" s="5">
        <f>B88+B94</f>
        <v>435861.4</v>
      </c>
      <c r="C95" s="5">
        <f t="shared" ref="C95" si="5">C88+C94</f>
        <v>435756.88</v>
      </c>
      <c r="D95" s="9">
        <f t="shared" si="4"/>
        <v>99.976019899903946</v>
      </c>
    </row>
    <row r="96" spans="1:4" x14ac:dyDescent="0.25">
      <c r="A96" s="21"/>
      <c r="B96" s="18"/>
      <c r="C96" s="18"/>
      <c r="D96" s="27"/>
    </row>
    <row r="97" spans="1:4" x14ac:dyDescent="0.25">
      <c r="A97" s="4" t="s">
        <v>1</v>
      </c>
      <c r="B97" s="28"/>
      <c r="C97" s="28"/>
      <c r="D97" s="27"/>
    </row>
    <row r="98" spans="1:4" x14ac:dyDescent="0.25">
      <c r="A98" s="29" t="s">
        <v>54</v>
      </c>
      <c r="B98" s="30" t="s">
        <v>2</v>
      </c>
      <c r="C98" s="31" t="s">
        <v>3</v>
      </c>
      <c r="D98" s="27"/>
    </row>
    <row r="99" spans="1:4" x14ac:dyDescent="0.25">
      <c r="A99" s="32"/>
      <c r="B99" s="33"/>
      <c r="C99" s="34"/>
      <c r="D99" s="27"/>
    </row>
    <row r="100" spans="1:4" x14ac:dyDescent="0.25">
      <c r="A100" s="6" t="s">
        <v>55</v>
      </c>
      <c r="B100" s="7"/>
      <c r="C100" s="7">
        <v>0</v>
      </c>
      <c r="D100" s="4" t="s">
        <v>4</v>
      </c>
    </row>
    <row r="101" spans="1:4" x14ac:dyDescent="0.25">
      <c r="A101" s="6" t="s">
        <v>56</v>
      </c>
      <c r="B101" s="7">
        <v>50000</v>
      </c>
      <c r="C101" s="7">
        <v>50000</v>
      </c>
      <c r="D101" s="7">
        <f>C101/B101%</f>
        <v>100</v>
      </c>
    </row>
    <row r="102" spans="1:4" x14ac:dyDescent="0.25">
      <c r="A102" s="6" t="s">
        <v>33</v>
      </c>
      <c r="B102" s="7">
        <v>119451.67</v>
      </c>
      <c r="C102" s="7">
        <v>119451.67</v>
      </c>
      <c r="D102" s="7">
        <f t="shared" ref="D102:D108" si="6">C102/B102%</f>
        <v>100</v>
      </c>
    </row>
    <row r="103" spans="1:4" x14ac:dyDescent="0.25">
      <c r="A103" s="6" t="s">
        <v>57</v>
      </c>
      <c r="B103" s="7">
        <v>187000</v>
      </c>
      <c r="C103" s="7">
        <v>186842.4</v>
      </c>
      <c r="D103" s="7">
        <f t="shared" si="6"/>
        <v>99.915721925133681</v>
      </c>
    </row>
    <row r="104" spans="1:4" x14ac:dyDescent="0.25">
      <c r="A104" s="6" t="s">
        <v>36</v>
      </c>
      <c r="B104" s="7">
        <v>170548.33</v>
      </c>
      <c r="C104" s="7">
        <v>170548</v>
      </c>
      <c r="D104" s="7">
        <f t="shared" si="6"/>
        <v>99.999806506460672</v>
      </c>
    </row>
    <row r="105" spans="1:4" x14ac:dyDescent="0.25">
      <c r="A105" s="6" t="s">
        <v>58</v>
      </c>
      <c r="B105" s="7">
        <v>3000</v>
      </c>
      <c r="C105" s="7">
        <v>3000</v>
      </c>
      <c r="D105" s="7">
        <f t="shared" si="6"/>
        <v>100</v>
      </c>
    </row>
    <row r="106" spans="1:4" x14ac:dyDescent="0.25">
      <c r="A106" s="6" t="s">
        <v>59</v>
      </c>
      <c r="B106" s="7">
        <v>130000</v>
      </c>
      <c r="C106" s="7">
        <v>130000</v>
      </c>
      <c r="D106" s="7">
        <f t="shared" si="6"/>
        <v>100</v>
      </c>
    </row>
    <row r="107" spans="1:4" x14ac:dyDescent="0.25">
      <c r="A107" s="6" t="s">
        <v>40</v>
      </c>
      <c r="B107" s="7">
        <v>140000</v>
      </c>
      <c r="C107" s="7">
        <v>140000</v>
      </c>
      <c r="D107" s="7">
        <f t="shared" si="6"/>
        <v>100</v>
      </c>
    </row>
    <row r="108" spans="1:4" x14ac:dyDescent="0.25">
      <c r="A108" s="4" t="s">
        <v>42</v>
      </c>
      <c r="B108" s="5">
        <f>SUM(B100:B107)</f>
        <v>800000</v>
      </c>
      <c r="C108" s="5">
        <f>SUM(C100:C107)</f>
        <v>799842.07</v>
      </c>
      <c r="D108" s="5">
        <f t="shared" si="6"/>
        <v>99.98025874999999</v>
      </c>
    </row>
    <row r="109" spans="1:4" ht="10.5" customHeight="1" x14ac:dyDescent="0.25">
      <c r="A109" s="35"/>
      <c r="B109" s="36"/>
      <c r="C109" s="36"/>
      <c r="D109" s="28"/>
    </row>
    <row r="110" spans="1:4" x14ac:dyDescent="0.25">
      <c r="A110" s="29" t="s">
        <v>60</v>
      </c>
      <c r="B110" s="30" t="s">
        <v>2</v>
      </c>
      <c r="C110" s="31" t="s">
        <v>3</v>
      </c>
      <c r="D110" s="37" t="s">
        <v>4</v>
      </c>
    </row>
    <row r="111" spans="1:4" ht="3" customHeight="1" x14ac:dyDescent="0.25">
      <c r="A111" s="32"/>
      <c r="B111" s="33"/>
      <c r="C111" s="34"/>
      <c r="D111" s="38"/>
    </row>
    <row r="112" spans="1:4" x14ac:dyDescent="0.25">
      <c r="A112" s="6" t="s">
        <v>55</v>
      </c>
      <c r="B112" s="7">
        <v>10000</v>
      </c>
      <c r="C112" s="7">
        <v>8480</v>
      </c>
      <c r="D112" s="8">
        <f>C112/B112%</f>
        <v>84.8</v>
      </c>
    </row>
    <row r="113" spans="1:4" x14ac:dyDescent="0.25">
      <c r="A113" s="6" t="s">
        <v>56</v>
      </c>
      <c r="B113" s="7">
        <v>1083.1300000000001</v>
      </c>
      <c r="C113" s="7">
        <v>0</v>
      </c>
      <c r="D113" s="8">
        <f t="shared" ref="D113:D118" si="7">C113/B113%</f>
        <v>0</v>
      </c>
    </row>
    <row r="114" spans="1:4" x14ac:dyDescent="0.25">
      <c r="A114" s="6" t="s">
        <v>33</v>
      </c>
      <c r="B114" s="7">
        <v>20000</v>
      </c>
      <c r="C114" s="7">
        <v>19605</v>
      </c>
      <c r="D114" s="8">
        <f t="shared" si="7"/>
        <v>98.025000000000006</v>
      </c>
    </row>
    <row r="115" spans="1:4" x14ac:dyDescent="0.25">
      <c r="A115" s="6" t="s">
        <v>57</v>
      </c>
      <c r="B115" s="7">
        <v>50000</v>
      </c>
      <c r="C115" s="7">
        <v>50000</v>
      </c>
      <c r="D115" s="8">
        <f t="shared" si="7"/>
        <v>100</v>
      </c>
    </row>
    <row r="116" spans="1:4" x14ac:dyDescent="0.25">
      <c r="A116" s="6" t="s">
        <v>36</v>
      </c>
      <c r="B116" s="7">
        <v>70000</v>
      </c>
      <c r="C116" s="7">
        <v>69963.259999999995</v>
      </c>
      <c r="D116" s="8">
        <f t="shared" si="7"/>
        <v>99.947514285714277</v>
      </c>
    </row>
    <row r="117" spans="1:4" x14ac:dyDescent="0.25">
      <c r="A117" s="6" t="s">
        <v>38</v>
      </c>
      <c r="B117" s="7">
        <v>50000</v>
      </c>
      <c r="C117" s="7">
        <v>49865</v>
      </c>
      <c r="D117" s="8">
        <f t="shared" si="7"/>
        <v>99.73</v>
      </c>
    </row>
    <row r="118" spans="1:4" x14ac:dyDescent="0.25">
      <c r="A118" s="4" t="s">
        <v>42</v>
      </c>
      <c r="B118" s="5">
        <f>SUM(B112:B117)</f>
        <v>201083.13</v>
      </c>
      <c r="C118" s="5">
        <f>SUM(C112:C117)</f>
        <v>197913.26</v>
      </c>
      <c r="D118" s="9">
        <f t="shared" si="7"/>
        <v>98.423602218644604</v>
      </c>
    </row>
    <row r="119" spans="1:4" ht="9" customHeight="1" x14ac:dyDescent="0.25">
      <c r="A119" s="21"/>
      <c r="B119" s="18"/>
      <c r="C119" s="18"/>
      <c r="D119" s="27"/>
    </row>
    <row r="120" spans="1:4" x14ac:dyDescent="0.25">
      <c r="A120" s="29" t="s">
        <v>61</v>
      </c>
      <c r="B120" s="30" t="s">
        <v>2</v>
      </c>
      <c r="C120" s="31" t="s">
        <v>3</v>
      </c>
      <c r="D120" s="37" t="s">
        <v>4</v>
      </c>
    </row>
    <row r="121" spans="1:4" ht="0.75" customHeight="1" x14ac:dyDescent="0.25">
      <c r="A121" s="32"/>
      <c r="B121" s="33"/>
      <c r="C121" s="34"/>
      <c r="D121" s="38"/>
    </row>
    <row r="122" spans="1:4" x14ac:dyDescent="0.25">
      <c r="A122" s="6" t="s">
        <v>55</v>
      </c>
      <c r="B122" s="7">
        <v>6900</v>
      </c>
      <c r="C122" s="7">
        <v>6308.74</v>
      </c>
      <c r="D122" s="39">
        <f>C122/B122%</f>
        <v>91.431014492753619</v>
      </c>
    </row>
    <row r="123" spans="1:4" ht="12.75" customHeight="1" x14ac:dyDescent="0.25">
      <c r="A123" s="6" t="s">
        <v>33</v>
      </c>
      <c r="B123" s="7">
        <v>5195</v>
      </c>
      <c r="C123" s="7">
        <v>4795</v>
      </c>
      <c r="D123" s="39">
        <f t="shared" ref="D123:D128" si="8">C123/B123%</f>
        <v>92.300288739172274</v>
      </c>
    </row>
    <row r="124" spans="1:4" x14ac:dyDescent="0.25">
      <c r="A124" s="6" t="s">
        <v>57</v>
      </c>
      <c r="B124" s="7">
        <v>6805.15</v>
      </c>
      <c r="C124" s="7">
        <v>6805</v>
      </c>
      <c r="D124" s="39">
        <f t="shared" si="8"/>
        <v>99.997795787014255</v>
      </c>
    </row>
    <row r="125" spans="1:4" ht="11.25" customHeight="1" x14ac:dyDescent="0.25">
      <c r="A125" s="6" t="s">
        <v>37</v>
      </c>
      <c r="B125" s="7">
        <v>1000</v>
      </c>
      <c r="C125" s="7">
        <v>0</v>
      </c>
      <c r="D125" s="39">
        <f t="shared" si="8"/>
        <v>0</v>
      </c>
    </row>
    <row r="126" spans="1:4" x14ac:dyDescent="0.25">
      <c r="A126" s="6" t="s">
        <v>38</v>
      </c>
      <c r="B126" s="7">
        <v>625</v>
      </c>
      <c r="C126" s="7">
        <v>540</v>
      </c>
      <c r="D126" s="39">
        <f t="shared" si="8"/>
        <v>86.4</v>
      </c>
    </row>
    <row r="127" spans="1:4" ht="12.75" customHeight="1" x14ac:dyDescent="0.25">
      <c r="A127" s="6" t="s">
        <v>62</v>
      </c>
      <c r="B127" s="7">
        <v>314</v>
      </c>
      <c r="C127" s="7">
        <v>130</v>
      </c>
      <c r="D127" s="39">
        <f t="shared" si="8"/>
        <v>41.401273885350314</v>
      </c>
    </row>
    <row r="128" spans="1:4" x14ac:dyDescent="0.25">
      <c r="A128" s="4" t="s">
        <v>42</v>
      </c>
      <c r="B128" s="5">
        <f>SUM(B122:B127)</f>
        <v>20839.150000000001</v>
      </c>
      <c r="C128" s="5">
        <f>SUM(C122:C127)</f>
        <v>18578.739999999998</v>
      </c>
      <c r="D128" s="40">
        <f t="shared" si="8"/>
        <v>89.15306046551801</v>
      </c>
    </row>
    <row r="129" spans="1:4" x14ac:dyDescent="0.25">
      <c r="A129" s="4" t="s">
        <v>63</v>
      </c>
      <c r="B129" s="41">
        <f>B108+B118+B128</f>
        <v>1021922.28</v>
      </c>
      <c r="C129" s="41">
        <f>C108+C118+C128</f>
        <v>1016334.07</v>
      </c>
      <c r="D129" s="42">
        <f>C129/B129%</f>
        <v>99.453166829868906</v>
      </c>
    </row>
    <row r="130" spans="1:4" x14ac:dyDescent="0.25">
      <c r="A130" s="24"/>
      <c r="B130" s="43"/>
      <c r="C130" s="44"/>
      <c r="D130" s="45"/>
    </row>
    <row r="131" spans="1:4" x14ac:dyDescent="0.25">
      <c r="A131" s="4" t="s">
        <v>1</v>
      </c>
      <c r="B131" s="46"/>
      <c r="C131" s="46"/>
      <c r="D131" s="47"/>
    </row>
    <row r="132" spans="1:4" x14ac:dyDescent="0.25">
      <c r="A132" s="48" t="s">
        <v>9</v>
      </c>
      <c r="B132" s="20" t="s">
        <v>2</v>
      </c>
      <c r="C132" s="5" t="s">
        <v>3</v>
      </c>
      <c r="D132" s="4" t="s">
        <v>4</v>
      </c>
    </row>
    <row r="133" spans="1:4" x14ac:dyDescent="0.25">
      <c r="A133" s="6" t="s">
        <v>64</v>
      </c>
      <c r="B133" s="23">
        <v>10000</v>
      </c>
      <c r="C133" s="23">
        <v>9860.25</v>
      </c>
      <c r="D133" s="49">
        <f>C133/B133%</f>
        <v>98.602500000000006</v>
      </c>
    </row>
    <row r="134" spans="1:4" x14ac:dyDescent="0.25">
      <c r="A134" s="22" t="s">
        <v>65</v>
      </c>
      <c r="B134" s="23">
        <v>290000</v>
      </c>
      <c r="C134" s="23">
        <v>290000</v>
      </c>
      <c r="D134" s="49">
        <f t="shared" ref="D134:D146" si="9">C134/B134%</f>
        <v>100</v>
      </c>
    </row>
    <row r="135" spans="1:4" x14ac:dyDescent="0.25">
      <c r="A135" s="22" t="s">
        <v>66</v>
      </c>
      <c r="B135" s="23">
        <v>50000</v>
      </c>
      <c r="C135" s="23">
        <v>49994.03</v>
      </c>
      <c r="D135" s="49">
        <f t="shared" si="9"/>
        <v>99.988060000000004</v>
      </c>
    </row>
    <row r="136" spans="1:4" x14ac:dyDescent="0.25">
      <c r="A136" s="22" t="s">
        <v>67</v>
      </c>
      <c r="B136" s="23">
        <v>87500</v>
      </c>
      <c r="C136" s="23">
        <v>87500</v>
      </c>
      <c r="D136" s="49">
        <f t="shared" si="9"/>
        <v>100</v>
      </c>
    </row>
    <row r="137" spans="1:4" x14ac:dyDescent="0.25">
      <c r="A137" s="22" t="s">
        <v>68</v>
      </c>
      <c r="B137" s="23">
        <v>50000</v>
      </c>
      <c r="C137" s="23">
        <v>50000</v>
      </c>
      <c r="D137" s="49">
        <f t="shared" si="9"/>
        <v>100</v>
      </c>
    </row>
    <row r="138" spans="1:4" x14ac:dyDescent="0.25">
      <c r="A138" s="50" t="s">
        <v>69</v>
      </c>
      <c r="B138" s="7">
        <v>50000</v>
      </c>
      <c r="C138" s="7">
        <v>50000</v>
      </c>
      <c r="D138" s="49">
        <f t="shared" si="9"/>
        <v>100</v>
      </c>
    </row>
    <row r="139" spans="1:4" x14ac:dyDescent="0.25">
      <c r="A139" s="50" t="s">
        <v>70</v>
      </c>
      <c r="B139" s="7">
        <v>25000</v>
      </c>
      <c r="C139" s="7">
        <v>24980.7</v>
      </c>
      <c r="D139" s="49">
        <f t="shared" si="9"/>
        <v>99.922800000000009</v>
      </c>
    </row>
    <row r="140" spans="1:4" ht="25.5" x14ac:dyDescent="0.25">
      <c r="A140" s="51" t="s">
        <v>71</v>
      </c>
      <c r="B140" s="52">
        <f>4000000+289565-60000+120000-720000+100+256000+148724+109000-100000-3063</f>
        <v>4040326</v>
      </c>
      <c r="C140" s="7">
        <v>4040326</v>
      </c>
      <c r="D140" s="49">
        <f t="shared" si="9"/>
        <v>100</v>
      </c>
    </row>
    <row r="141" spans="1:4" x14ac:dyDescent="0.25">
      <c r="A141" s="22" t="s">
        <v>72</v>
      </c>
      <c r="B141" s="23">
        <v>100000</v>
      </c>
      <c r="C141" s="23">
        <v>100000</v>
      </c>
      <c r="D141" s="49">
        <f t="shared" si="9"/>
        <v>100</v>
      </c>
    </row>
    <row r="142" spans="1:4" x14ac:dyDescent="0.25">
      <c r="A142" s="51" t="s">
        <v>73</v>
      </c>
      <c r="B142" s="53">
        <v>25000</v>
      </c>
      <c r="C142" s="7">
        <v>25000</v>
      </c>
      <c r="D142" s="49">
        <f t="shared" si="9"/>
        <v>100</v>
      </c>
    </row>
    <row r="143" spans="1:4" x14ac:dyDescent="0.25">
      <c r="A143" s="51" t="s">
        <v>74</v>
      </c>
      <c r="B143" s="53">
        <v>250000</v>
      </c>
      <c r="C143" s="7">
        <v>249999.15</v>
      </c>
      <c r="D143" s="49">
        <f t="shared" si="9"/>
        <v>99.999659999999992</v>
      </c>
    </row>
    <row r="144" spans="1:4" x14ac:dyDescent="0.25">
      <c r="A144" s="54" t="s">
        <v>75</v>
      </c>
      <c r="B144" s="53">
        <v>90000</v>
      </c>
      <c r="C144" s="7">
        <v>90000</v>
      </c>
      <c r="D144" s="49">
        <f t="shared" si="9"/>
        <v>100</v>
      </c>
    </row>
    <row r="145" spans="1:4" ht="25.5" x14ac:dyDescent="0.25">
      <c r="A145" s="54" t="s">
        <v>76</v>
      </c>
      <c r="B145" s="53">
        <v>100000</v>
      </c>
      <c r="C145" s="7">
        <v>100000</v>
      </c>
      <c r="D145" s="49">
        <f t="shared" si="9"/>
        <v>100</v>
      </c>
    </row>
    <row r="146" spans="1:4" x14ac:dyDescent="0.25">
      <c r="A146" s="4" t="s">
        <v>42</v>
      </c>
      <c r="B146" s="5">
        <f>SUM(B133:B145)</f>
        <v>5167826</v>
      </c>
      <c r="C146" s="5">
        <f>SUM(C133:C145)</f>
        <v>5167660.1300000008</v>
      </c>
      <c r="D146" s="49">
        <f t="shared" si="9"/>
        <v>99.996790333111079</v>
      </c>
    </row>
    <row r="147" spans="1:4" x14ac:dyDescent="0.25">
      <c r="A147" s="47"/>
      <c r="B147" s="46"/>
      <c r="C147" s="46"/>
      <c r="D147" s="47"/>
    </row>
    <row r="148" spans="1:4" ht="0.75" customHeight="1" x14ac:dyDescent="0.25">
      <c r="A148" s="47"/>
      <c r="B148" s="46"/>
      <c r="C148" s="46"/>
      <c r="D148" s="47"/>
    </row>
    <row r="149" spans="1:4" x14ac:dyDescent="0.25">
      <c r="A149" s="55" t="s">
        <v>77</v>
      </c>
      <c r="B149" s="20" t="s">
        <v>2</v>
      </c>
      <c r="C149" s="5" t="s">
        <v>3</v>
      </c>
      <c r="D149" s="4" t="s">
        <v>4</v>
      </c>
    </row>
    <row r="150" spans="1:4" x14ac:dyDescent="0.25">
      <c r="A150" s="22" t="s">
        <v>65</v>
      </c>
      <c r="B150" s="23"/>
      <c r="C150" s="23">
        <v>0</v>
      </c>
      <c r="D150" s="22">
        <v>0</v>
      </c>
    </row>
    <row r="151" spans="1:4" x14ac:dyDescent="0.25">
      <c r="A151" s="22" t="s">
        <v>67</v>
      </c>
      <c r="B151" s="23">
        <v>50000</v>
      </c>
      <c r="C151" s="23">
        <v>50000</v>
      </c>
      <c r="D151" s="49">
        <f t="shared" ref="D151:D158" si="10">C151/B151%</f>
        <v>100</v>
      </c>
    </row>
    <row r="152" spans="1:4" x14ac:dyDescent="0.25">
      <c r="A152" s="22" t="s">
        <v>78</v>
      </c>
      <c r="B152" s="23">
        <v>60000</v>
      </c>
      <c r="C152" s="23">
        <v>59800</v>
      </c>
      <c r="D152" s="49">
        <f t="shared" si="10"/>
        <v>99.666666666666671</v>
      </c>
    </row>
    <row r="153" spans="1:4" x14ac:dyDescent="0.25">
      <c r="A153" s="22" t="s">
        <v>68</v>
      </c>
      <c r="B153" s="23">
        <f>1000</f>
        <v>1000</v>
      </c>
      <c r="C153" s="23">
        <v>725</v>
      </c>
      <c r="D153" s="49">
        <f t="shared" si="10"/>
        <v>72.5</v>
      </c>
    </row>
    <row r="154" spans="1:4" x14ac:dyDescent="0.25">
      <c r="A154" s="22" t="s">
        <v>79</v>
      </c>
      <c r="B154" s="23">
        <v>50000</v>
      </c>
      <c r="C154" s="23">
        <v>49917.3</v>
      </c>
      <c r="D154" s="49">
        <f t="shared" si="10"/>
        <v>99.834600000000009</v>
      </c>
    </row>
    <row r="155" spans="1:4" x14ac:dyDescent="0.25">
      <c r="A155" s="51" t="s">
        <v>74</v>
      </c>
      <c r="B155" s="53">
        <v>150000</v>
      </c>
      <c r="C155" s="7">
        <v>149999.19</v>
      </c>
      <c r="D155" s="49">
        <f t="shared" si="10"/>
        <v>99.999459999999999</v>
      </c>
    </row>
    <row r="156" spans="1:4" x14ac:dyDescent="0.25">
      <c r="A156" s="54" t="s">
        <v>75</v>
      </c>
      <c r="B156" s="56">
        <f>88000</f>
        <v>88000</v>
      </c>
      <c r="C156" s="7">
        <v>88000</v>
      </c>
      <c r="D156" s="49">
        <f t="shared" si="10"/>
        <v>100</v>
      </c>
    </row>
    <row r="157" spans="1:4" ht="25.5" x14ac:dyDescent="0.25">
      <c r="A157" s="54" t="s">
        <v>76</v>
      </c>
      <c r="B157" s="56">
        <v>42762.5</v>
      </c>
      <c r="C157" s="7">
        <v>42700</v>
      </c>
      <c r="D157" s="49">
        <f t="shared" si="10"/>
        <v>99.853843905290844</v>
      </c>
    </row>
    <row r="158" spans="1:4" x14ac:dyDescent="0.25">
      <c r="A158" s="4" t="s">
        <v>42</v>
      </c>
      <c r="B158" s="5">
        <f>SUM(B150:B157)</f>
        <v>441762.5</v>
      </c>
      <c r="C158" s="5">
        <f>SUM(C150:C157)</f>
        <v>441141.49</v>
      </c>
      <c r="D158" s="49">
        <f t="shared" si="10"/>
        <v>99.859424464502979</v>
      </c>
    </row>
    <row r="159" spans="1:4" x14ac:dyDescent="0.25">
      <c r="A159" s="47"/>
      <c r="B159" s="46"/>
      <c r="C159" s="46"/>
      <c r="D159" s="47"/>
    </row>
    <row r="160" spans="1:4" ht="0.75" customHeight="1" x14ac:dyDescent="0.25">
      <c r="A160" s="47"/>
      <c r="B160" s="46"/>
      <c r="C160" s="46"/>
      <c r="D160" s="47"/>
    </row>
    <row r="161" spans="1:4" x14ac:dyDescent="0.25">
      <c r="A161" s="57" t="s">
        <v>80</v>
      </c>
      <c r="B161" s="58" t="s">
        <v>2</v>
      </c>
      <c r="C161" s="36" t="s">
        <v>3</v>
      </c>
      <c r="D161" s="4" t="s">
        <v>4</v>
      </c>
    </row>
    <row r="162" spans="1:4" x14ac:dyDescent="0.25">
      <c r="A162" s="51" t="s">
        <v>74</v>
      </c>
      <c r="B162" s="23">
        <v>1246.28</v>
      </c>
      <c r="C162" s="23">
        <v>1246.28</v>
      </c>
      <c r="D162" s="49">
        <f>C162/B162%</f>
        <v>100</v>
      </c>
    </row>
    <row r="163" spans="1:4" x14ac:dyDescent="0.25">
      <c r="A163" s="22" t="s">
        <v>81</v>
      </c>
      <c r="B163" s="23">
        <v>5560</v>
      </c>
      <c r="C163" s="23">
        <v>5500</v>
      </c>
      <c r="D163" s="49">
        <f t="shared" ref="D163:D171" si="11">C163/B163%</f>
        <v>98.920863309352512</v>
      </c>
    </row>
    <row r="164" spans="1:4" x14ac:dyDescent="0.25">
      <c r="A164" s="22" t="s">
        <v>82</v>
      </c>
      <c r="B164" s="23">
        <v>2057.71</v>
      </c>
      <c r="C164" s="23">
        <v>2000</v>
      </c>
      <c r="D164" s="49">
        <f t="shared" si="11"/>
        <v>97.195425983253216</v>
      </c>
    </row>
    <row r="165" spans="1:4" x14ac:dyDescent="0.25">
      <c r="A165" s="22" t="s">
        <v>83</v>
      </c>
      <c r="B165" s="23">
        <v>15069.04</v>
      </c>
      <c r="C165" s="23">
        <v>15069.04</v>
      </c>
      <c r="D165" s="49">
        <f t="shared" si="11"/>
        <v>100</v>
      </c>
    </row>
    <row r="166" spans="1:4" x14ac:dyDescent="0.25">
      <c r="A166" s="22" t="s">
        <v>84</v>
      </c>
      <c r="B166" s="23">
        <v>1721.8</v>
      </c>
      <c r="C166" s="23">
        <v>1465.57</v>
      </c>
      <c r="D166" s="49">
        <f t="shared" si="11"/>
        <v>85.118480659774647</v>
      </c>
    </row>
    <row r="167" spans="1:4" x14ac:dyDescent="0.25">
      <c r="A167" s="4" t="s">
        <v>42</v>
      </c>
      <c r="B167" s="41">
        <f>SUM(B162:B166)</f>
        <v>25654.829999999998</v>
      </c>
      <c r="C167" s="41">
        <f>SUM(C162:C166)</f>
        <v>25280.89</v>
      </c>
      <c r="D167" s="49">
        <f t="shared" si="11"/>
        <v>98.542418718034781</v>
      </c>
    </row>
    <row r="168" spans="1:4" x14ac:dyDescent="0.25">
      <c r="A168" s="21"/>
      <c r="B168" s="44"/>
      <c r="C168" s="44"/>
      <c r="D168" s="22"/>
    </row>
    <row r="169" spans="1:4" x14ac:dyDescent="0.25">
      <c r="A169" s="22" t="s">
        <v>85</v>
      </c>
      <c r="B169" s="23">
        <v>700</v>
      </c>
      <c r="C169" s="23">
        <v>0</v>
      </c>
      <c r="D169" s="22">
        <f>C169/B169%</f>
        <v>0</v>
      </c>
    </row>
    <row r="170" spans="1:4" x14ac:dyDescent="0.25">
      <c r="A170" s="22" t="s">
        <v>86</v>
      </c>
      <c r="B170" s="23">
        <f>367235.01+8.12</f>
        <v>367243.13</v>
      </c>
      <c r="C170" s="23">
        <v>227216.74</v>
      </c>
      <c r="D170" s="49">
        <f>C170/B170%</f>
        <v>61.870930029378627</v>
      </c>
    </row>
    <row r="171" spans="1:4" x14ac:dyDescent="0.25">
      <c r="A171" s="22" t="s">
        <v>87</v>
      </c>
      <c r="B171" s="23">
        <v>2440</v>
      </c>
      <c r="C171" s="23">
        <v>0</v>
      </c>
      <c r="D171" s="49">
        <f t="shared" si="11"/>
        <v>0</v>
      </c>
    </row>
    <row r="172" spans="1:4" x14ac:dyDescent="0.25">
      <c r="A172" s="59" t="s">
        <v>88</v>
      </c>
      <c r="B172" s="41">
        <f>SUM(B169:B171)</f>
        <v>370383.13</v>
      </c>
      <c r="C172" s="41">
        <f>SUM(C169:C171)</f>
        <v>227216.74</v>
      </c>
      <c r="D172" s="49">
        <f>C172/B172%</f>
        <v>61.346406354954667</v>
      </c>
    </row>
    <row r="173" spans="1:4" x14ac:dyDescent="0.25">
      <c r="A173" s="47"/>
      <c r="B173" s="46"/>
      <c r="C173" s="46"/>
      <c r="D173" s="47"/>
    </row>
    <row r="174" spans="1:4" ht="26.25" customHeight="1" x14ac:dyDescent="0.25">
      <c r="A174" s="60" t="s">
        <v>89</v>
      </c>
      <c r="B174" s="61">
        <f>B146+B158+B167+B172</f>
        <v>6005626.46</v>
      </c>
      <c r="C174" s="61">
        <f>C146+C158+C167+C172</f>
        <v>5861299.2500000009</v>
      </c>
      <c r="D174" s="42">
        <f>C174/B174%</f>
        <v>97.596800084699254</v>
      </c>
    </row>
    <row r="175" spans="1:4" x14ac:dyDescent="0.25">
      <c r="A175" s="47"/>
      <c r="B175" s="46"/>
      <c r="C175" s="46"/>
      <c r="D175" s="47"/>
    </row>
  </sheetData>
  <mergeCells count="11">
    <mergeCell ref="D110:D111"/>
    <mergeCell ref="A120:A121"/>
    <mergeCell ref="B120:B121"/>
    <mergeCell ref="C120:C121"/>
    <mergeCell ref="D120:D121"/>
    <mergeCell ref="A98:A99"/>
    <mergeCell ref="B98:B99"/>
    <mergeCell ref="C98:C99"/>
    <mergeCell ref="A110:A111"/>
    <mergeCell ref="B110:B111"/>
    <mergeCell ref="C110:C1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2025-07-30T07:33:23Z</dcterms:modified>
</cp:coreProperties>
</file>